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2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AH9" i="1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A7"/>
</calcChain>
</file>

<file path=xl/sharedStrings.xml><?xml version="1.0" encoding="utf-8"?>
<sst xmlns="http://schemas.openxmlformats.org/spreadsheetml/2006/main" count="417" uniqueCount="290">
  <si>
    <t>Отчет № 9. 20.11.2015 12:05:09</t>
  </si>
  <si>
    <t>Сведения о поступлении и расходовании средств избирательных фондов кандидатов (кросс-таблица на основании итоговых финансовых отчетов)
 </t>
  </si>
  <si>
    <t>Выборы депутатов Совета народных депутатов Александровского района четвертого созыва</t>
  </si>
  <si>
    <t>Территориальная избирательная комиссия Александровского района</t>
  </si>
  <si>
    <t>По состоянию на 20.11.2015</t>
  </si>
  <si>
    <t>В руб.</t>
  </si>
  <si>
    <t>1</t>
  </si>
  <si>
    <t>Восемнадцатый (№ 18)</t>
  </si>
  <si>
    <t>Какузина Марина Львовна</t>
  </si>
  <si>
    <t>2</t>
  </si>
  <si>
    <t>Петухова Ольга Ивановна</t>
  </si>
  <si>
    <t>3</t>
  </si>
  <si>
    <t>Поликарпова Екатерина Валерьевна</t>
  </si>
  <si>
    <t/>
  </si>
  <si>
    <t>Избирательный округ (Восемнадцатый (№ 18)), всего</t>
  </si>
  <si>
    <t>18 820.00</t>
  </si>
  <si>
    <t>18 541.00</t>
  </si>
  <si>
    <t>9 620.00</t>
  </si>
  <si>
    <t>8 500.00</t>
  </si>
  <si>
    <t>4</t>
  </si>
  <si>
    <t>Восьмой (№ 8)</t>
  </si>
  <si>
    <t>Артамонов Илья Игоревич</t>
  </si>
  <si>
    <t>5</t>
  </si>
  <si>
    <t>Выборнов Валерий Михайлович</t>
  </si>
  <si>
    <t>6</t>
  </si>
  <si>
    <t>Николаенко Мария Владимировна</t>
  </si>
  <si>
    <t>Избирательный округ (Восьмой (№ 8)), всего</t>
  </si>
  <si>
    <t>55 195.00</t>
  </si>
  <si>
    <t>33 577.89</t>
  </si>
  <si>
    <t>15 550.00</t>
  </si>
  <si>
    <t>17 832.89</t>
  </si>
  <si>
    <t>21 617.11</t>
  </si>
  <si>
    <t>7</t>
  </si>
  <si>
    <t>Второй (№ 2)</t>
  </si>
  <si>
    <t>Горшков Вадим Михайлович</t>
  </si>
  <si>
    <t>8</t>
  </si>
  <si>
    <t>Семенова Елена Юрьевна</t>
  </si>
  <si>
    <t>9</t>
  </si>
  <si>
    <t>Телегин Евгений Александрович</t>
  </si>
  <si>
    <t>Избирательный округ (Второй (№ 2)), всего</t>
  </si>
  <si>
    <t>35 000.00</t>
  </si>
  <si>
    <t>30 750.00</t>
  </si>
  <si>
    <t>29 850.00</t>
  </si>
  <si>
    <t>4 250.00</t>
  </si>
  <si>
    <t>10</t>
  </si>
  <si>
    <t>Двадцатый (№ 20)</t>
  </si>
  <si>
    <t>Грубова Юлия Алексеевна</t>
  </si>
  <si>
    <t>11</t>
  </si>
  <si>
    <t>Гудыма Александр Николаевич</t>
  </si>
  <si>
    <t>12</t>
  </si>
  <si>
    <t>Коврижных Олег Аркадьевич</t>
  </si>
  <si>
    <t>13</t>
  </si>
  <si>
    <t>Подгорнов Сергей Аркадьевич</t>
  </si>
  <si>
    <t>14</t>
  </si>
  <si>
    <t>Ростовикова Татьяна Вячеславовна</t>
  </si>
  <si>
    <t>Избирательный округ (Двадцатый (№ 20)), всего</t>
  </si>
  <si>
    <t>168 110.00</t>
  </si>
  <si>
    <t>105 105.00</t>
  </si>
  <si>
    <t>71 260.00</t>
  </si>
  <si>
    <t>23 730.00</t>
  </si>
  <si>
    <t>63 005.00</t>
  </si>
  <si>
    <t>15</t>
  </si>
  <si>
    <t>Двадцать второй (№ 22)</t>
  </si>
  <si>
    <t>Аванесян Игорь Вячеславович</t>
  </si>
  <si>
    <t>Избирательный округ (Двадцать второй (№ 22)), всего</t>
  </si>
  <si>
    <t>60 040.00</t>
  </si>
  <si>
    <t>18 560.00</t>
  </si>
  <si>
    <t>41 480.00</t>
  </si>
  <si>
    <t>16</t>
  </si>
  <si>
    <t>Двадцать первый (№ 21)</t>
  </si>
  <si>
    <t>Кузнецов Денис Александрович</t>
  </si>
  <si>
    <t>Избирательный округ (Двадцать первый (№ 21)), всего</t>
  </si>
  <si>
    <t>25 000.00</t>
  </si>
  <si>
    <t>11 525.00</t>
  </si>
  <si>
    <t>13 475.00</t>
  </si>
  <si>
    <t>17</t>
  </si>
  <si>
    <t>Двадцать пятый (№ 25)</t>
  </si>
  <si>
    <t>Платонова Анастасия Александровна</t>
  </si>
  <si>
    <t>18</t>
  </si>
  <si>
    <t>Юрасов Дмитрий Вадимович</t>
  </si>
  <si>
    <t>Избирательный округ (Двадцать пятый (№ 25)), всего</t>
  </si>
  <si>
    <t>34 390.00</t>
  </si>
  <si>
    <t>19 320.00</t>
  </si>
  <si>
    <t>2 500.00</t>
  </si>
  <si>
    <t>14 930.00</t>
  </si>
  <si>
    <t>1 890.00</t>
  </si>
  <si>
    <t>15 070.00</t>
  </si>
  <si>
    <t>19</t>
  </si>
  <si>
    <t>Двадцать третий (№ 23)</t>
  </si>
  <si>
    <t>Кузнецов Дмитрий Геннадьевич</t>
  </si>
  <si>
    <t>20</t>
  </si>
  <si>
    <t>Омаров Насир Габибулаевич</t>
  </si>
  <si>
    <t>Избирательный округ (Двадцать третий (№ 23)), всего</t>
  </si>
  <si>
    <t>30 000.00</t>
  </si>
  <si>
    <t>18 920.00</t>
  </si>
  <si>
    <t>12 200.00</t>
  </si>
  <si>
    <t>6 720.00</t>
  </si>
  <si>
    <t>11 080.00</t>
  </si>
  <si>
    <t>21</t>
  </si>
  <si>
    <t>Двадцать четвертый (№ 24)</t>
  </si>
  <si>
    <t>Казанцев Михаил Алексеевич</t>
  </si>
  <si>
    <t>22</t>
  </si>
  <si>
    <t>Лисицын Дмитрий Сергеевич</t>
  </si>
  <si>
    <t>Избирательный округ (Двадцать четвертый (№ 24)), всего</t>
  </si>
  <si>
    <t>52 600.00</t>
  </si>
  <si>
    <t>17 600.00</t>
  </si>
  <si>
    <t>5 000.00</t>
  </si>
  <si>
    <t>33 120.00</t>
  </si>
  <si>
    <t>19 120.00</t>
  </si>
  <si>
    <t>14 000.00</t>
  </si>
  <si>
    <t>19 480.00</t>
  </si>
  <si>
    <t>23</t>
  </si>
  <si>
    <t>Двенадцатый (№ 12)</t>
  </si>
  <si>
    <t>Горин Михаил Владимирович</t>
  </si>
  <si>
    <t>24</t>
  </si>
  <si>
    <t>Дегтярев Артем Вячеславович</t>
  </si>
  <si>
    <t>25</t>
  </si>
  <si>
    <t>Комолов Николай Аркадьевич</t>
  </si>
  <si>
    <t>26</t>
  </si>
  <si>
    <t>Малыгин Денис Владимирович</t>
  </si>
  <si>
    <t>Избирательный округ (Двенадцатый (№ 12)), всего</t>
  </si>
  <si>
    <t>101 735.00</t>
  </si>
  <si>
    <t>97 235.00</t>
  </si>
  <si>
    <t>33 010.00</t>
  </si>
  <si>
    <t>45 720.00</t>
  </si>
  <si>
    <t>16 440.00</t>
  </si>
  <si>
    <t>1 870.00</t>
  </si>
  <si>
    <t>4 500.00</t>
  </si>
  <si>
    <t>27</t>
  </si>
  <si>
    <t>Девятнадцатый (№ 19)</t>
  </si>
  <si>
    <t>Демидов Александр Геннадьевич</t>
  </si>
  <si>
    <t>28</t>
  </si>
  <si>
    <t>Клюквина Татьяна Валентиновна</t>
  </si>
  <si>
    <t>29</t>
  </si>
  <si>
    <t>Панин Юрий Иванович</t>
  </si>
  <si>
    <t>30</t>
  </si>
  <si>
    <t>Сорокина Надежда Евгеньевна</t>
  </si>
  <si>
    <t>Избирательный округ (Девятнадцатый (№ 19)), всего</t>
  </si>
  <si>
    <t>50 200.00</t>
  </si>
  <si>
    <t>40 200.00</t>
  </si>
  <si>
    <t>10 000.00</t>
  </si>
  <si>
    <t>47 000.00</t>
  </si>
  <si>
    <t>33 100.00</t>
  </si>
  <si>
    <t>4 800.00</t>
  </si>
  <si>
    <t>5 400.00</t>
  </si>
  <si>
    <t>3 500.00</t>
  </si>
  <si>
    <t>3 200.00</t>
  </si>
  <si>
    <t>31</t>
  </si>
  <si>
    <t>Десятый (№ 10)</t>
  </si>
  <si>
    <t>Сакаев Дмитрий Александрович</t>
  </si>
  <si>
    <t>Избирательный округ (Десятый (№ 10)), всего</t>
  </si>
  <si>
    <t>32</t>
  </si>
  <si>
    <t>Одиннадцатый (№ 11)</t>
  </si>
  <si>
    <t>Кузнецов Фарид Александрович</t>
  </si>
  <si>
    <t>33</t>
  </si>
  <si>
    <t>Фомин Александр Константинович</t>
  </si>
  <si>
    <t>Избирательный округ (Одиннадцатый (№ 11)), всего</t>
  </si>
  <si>
    <t>20 000.00</t>
  </si>
  <si>
    <t>21 600.00</t>
  </si>
  <si>
    <t>16 600.00</t>
  </si>
  <si>
    <t>8 400.00</t>
  </si>
  <si>
    <t>34</t>
  </si>
  <si>
    <t>Первый (№ 1)</t>
  </si>
  <si>
    <t>Буланова Галина Владимировна</t>
  </si>
  <si>
    <t>35</t>
  </si>
  <si>
    <t>Жарков Виктор Иванович</t>
  </si>
  <si>
    <t>36</t>
  </si>
  <si>
    <t>Школьник Ирина Владимировна</t>
  </si>
  <si>
    <t>Избирательный округ (Первый (№ 1)), всего</t>
  </si>
  <si>
    <t>44 460.00</t>
  </si>
  <si>
    <t>26 708.00</t>
  </si>
  <si>
    <t>10 950.00</t>
  </si>
  <si>
    <t>15 558.00</t>
  </si>
  <si>
    <t>17 752.00</t>
  </si>
  <si>
    <t>37</t>
  </si>
  <si>
    <t>Пятнадцатый (№ 15)</t>
  </si>
  <si>
    <t>Михеев Владимир Евгеньевич</t>
  </si>
  <si>
    <t>38</t>
  </si>
  <si>
    <t>Холин Сергей Александрович</t>
  </si>
  <si>
    <t>Избирательный округ (Пятнадцатый (№ 15)), всего</t>
  </si>
  <si>
    <t>27 970.00</t>
  </si>
  <si>
    <t>18 350.00</t>
  </si>
  <si>
    <t>39</t>
  </si>
  <si>
    <t>Пятый (№ 5)</t>
  </si>
  <si>
    <t>Палаткина Наталья Эдуардовна</t>
  </si>
  <si>
    <t>40</t>
  </si>
  <si>
    <t>Цыганов Владимир Анатольевич</t>
  </si>
  <si>
    <t>Избирательный округ (Пятый (№ 5)), всего</t>
  </si>
  <si>
    <t>50 630.00</t>
  </si>
  <si>
    <t>45 630.00</t>
  </si>
  <si>
    <t>41</t>
  </si>
  <si>
    <t>Седьмой (№ 7)</t>
  </si>
  <si>
    <t>Кузьмин Сергей Михайлович</t>
  </si>
  <si>
    <t>42</t>
  </si>
  <si>
    <t>Панкрушин Михаил Тимофеевич</t>
  </si>
  <si>
    <t>43</t>
  </si>
  <si>
    <t>Тюрин Александр Александрович</t>
  </si>
  <si>
    <t>Избирательный округ (Седьмой (№ 7)), всего</t>
  </si>
  <si>
    <t>35 240.00</t>
  </si>
  <si>
    <t>11 040.00</t>
  </si>
  <si>
    <t>5 800.00</t>
  </si>
  <si>
    <t>24 200.00</t>
  </si>
  <si>
    <t>44</t>
  </si>
  <si>
    <t>Семнадцатый (№ 17)</t>
  </si>
  <si>
    <t>Басов Вячеслав Григорьевич</t>
  </si>
  <si>
    <t>45</t>
  </si>
  <si>
    <t>Ерина Ольга Валерьевна</t>
  </si>
  <si>
    <t>Избирательный округ (Семнадцатый (№ 17)), всего</t>
  </si>
  <si>
    <t>43 160.00</t>
  </si>
  <si>
    <t>36 360.00</t>
  </si>
  <si>
    <t>6 800.00</t>
  </si>
  <si>
    <t>46</t>
  </si>
  <si>
    <t>Третий (№ 3)</t>
  </si>
  <si>
    <t>Васин Олег Александрович</t>
  </si>
  <si>
    <t>47</t>
  </si>
  <si>
    <t>Павлов Максим Алексеевич</t>
  </si>
  <si>
    <t>48</t>
  </si>
  <si>
    <t>Пронина Наталья Геннадьевна</t>
  </si>
  <si>
    <t>Избирательный округ (Третий (№ 3)), всего</t>
  </si>
  <si>
    <t>34 250.00</t>
  </si>
  <si>
    <t>29 250.00</t>
  </si>
  <si>
    <t>8 700.00</t>
  </si>
  <si>
    <t>20 550.00</t>
  </si>
  <si>
    <t>49</t>
  </si>
  <si>
    <t>Тринадцатый (№ 13)</t>
  </si>
  <si>
    <t>Емельянова Людмила Юрьевна</t>
  </si>
  <si>
    <t>50</t>
  </si>
  <si>
    <t>Колоколов Юрий Борисович</t>
  </si>
  <si>
    <t>Избирательный округ (Тринадцатый (№ 13)), всего</t>
  </si>
  <si>
    <t>31 900.00</t>
  </si>
  <si>
    <t>8 950.00</t>
  </si>
  <si>
    <t>7 050.00</t>
  </si>
  <si>
    <t>1 900.00</t>
  </si>
  <si>
    <t>22 950.00</t>
  </si>
  <si>
    <t>51</t>
  </si>
  <si>
    <t>Четвертый (№ 4)</t>
  </si>
  <si>
    <t>Горюнов Виктор Николаевич</t>
  </si>
  <si>
    <t>52</t>
  </si>
  <si>
    <t>Сакаев Валентин Валентинович</t>
  </si>
  <si>
    <t>Избирательный округ (Четвертый (№ 4)), всего</t>
  </si>
  <si>
    <t>67 400.00</t>
  </si>
  <si>
    <t>49 300.00</t>
  </si>
  <si>
    <t>28 000.00</t>
  </si>
  <si>
    <t>21 300.00</t>
  </si>
  <si>
    <t>18 100.00</t>
  </si>
  <si>
    <t>53</t>
  </si>
  <si>
    <t>Четырнадцатый (№ 14)</t>
  </si>
  <si>
    <t>Соколов Сергей Александрович</t>
  </si>
  <si>
    <t>54</t>
  </si>
  <si>
    <t>Шингирей Игорь Владимирович</t>
  </si>
  <si>
    <t>Избирательный округ (Четырнадцатый (№ 14)), всего</t>
  </si>
  <si>
    <t>8 200.00</t>
  </si>
  <si>
    <t>55</t>
  </si>
  <si>
    <t>Шестнадцатый (№ 16)</t>
  </si>
  <si>
    <t>Кузьмина Людмила Михайловна</t>
  </si>
  <si>
    <t>56</t>
  </si>
  <si>
    <t>Частухин Денис Владимирович</t>
  </si>
  <si>
    <t>Избирательный округ (Шестнадцатый (№ 16)), всего</t>
  </si>
  <si>
    <t>35 850.00</t>
  </si>
  <si>
    <t>35 750.00</t>
  </si>
  <si>
    <t>15 620.00</t>
  </si>
  <si>
    <t>10 310.00</t>
  </si>
  <si>
    <t>9 820.00</t>
  </si>
  <si>
    <t>57</t>
  </si>
  <si>
    <t>Шестой (№ 6)</t>
  </si>
  <si>
    <t>Андреев Александр Алексеевич</t>
  </si>
  <si>
    <t>58</t>
  </si>
  <si>
    <t>Чулков Андрей Викторович</t>
  </si>
  <si>
    <t>Избирательный округ (Шестой (№ 6)), всего</t>
  </si>
  <si>
    <t>30 485.00</t>
  </si>
  <si>
    <t>8 050.00</t>
  </si>
  <si>
    <t>22 240.00</t>
  </si>
  <si>
    <t>Итого по избирательным объединениям, кандидатам</t>
  </si>
  <si>
    <t>1 082 835.00</t>
  </si>
  <si>
    <t>982 835.00</t>
  </si>
  <si>
    <t>15 000.00</t>
  </si>
  <si>
    <t>85 000.00</t>
  </si>
  <si>
    <t>835 376.89</t>
  </si>
  <si>
    <t>3 036.00</t>
  </si>
  <si>
    <t>2 536.00</t>
  </si>
  <si>
    <t>153 050.00</t>
  </si>
  <si>
    <t>463 905.00</t>
  </si>
  <si>
    <t>14 620.00</t>
  </si>
  <si>
    <t>21 845.00</t>
  </si>
  <si>
    <t>178 920.89</t>
  </si>
  <si>
    <t>247 458.11</t>
  </si>
  <si>
    <t>Председатель</t>
  </si>
  <si>
    <t>Территориальной избирательной комиссии Александровского района</t>
  </si>
  <si>
    <t xml:space="preserve">    Н.В. Петрова</t>
  </si>
  <si>
    <t>(инициалы, фамилия)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</si>
</sst>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Alignment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6" fillId="2" borderId="2" xfId="0" quotePrefix="1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5" fillId="3" borderId="3" xfId="0" applyNumberFormat="1" applyFont="1" applyFill="1" applyBorder="1" applyAlignment="1">
      <alignment horizontal="right" vertical="center" wrapText="1"/>
    </xf>
    <xf numFmtId="0" fontId="5" fillId="3" borderId="4" xfId="0" applyNumberFormat="1" applyFont="1" applyFill="1" applyBorder="1" applyAlignment="1">
      <alignment horizontal="right" vertical="center" wrapText="1"/>
    </xf>
    <xf numFmtId="0" fontId="5" fillId="3" borderId="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94</xdr:row>
      <xdr:rowOff>165100</xdr:rowOff>
    </xdr:from>
    <xdr:to>
      <xdr:col>12</xdr:col>
      <xdr:colOff>69850</xdr:colOff>
      <xdr:row>97</xdr:row>
      <xdr:rowOff>101600</xdr:rowOff>
    </xdr:to>
    <xdr:sp macro="" textlink="">
      <xdr:nvSpPr>
        <xdr:cNvPr id="2" name="TextBox 1"/>
        <xdr:cNvSpPr txBox="1"/>
      </xdr:nvSpPr>
      <xdr:spPr>
        <a:xfrm>
          <a:off x="2590800" y="63734950"/>
          <a:ext cx="2032000" cy="50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horz" rtlCol="0" anchor="t"/>
        <a:lstStyle/>
        <a:p>
          <a:r>
            <a:rPr lang="ru-RU" sz="1100">
              <a:latin typeface="Times New Roman"/>
            </a:rPr>
            <a:t>__________________________</a:t>
          </a:r>
        </a:p>
        <a:p>
          <a:r>
            <a:rPr lang="ru-RU" sz="1100">
              <a:latin typeface="Times New Roman"/>
            </a:rPr>
            <a:t>              (дата, подпись)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97"/>
  <sheetViews>
    <sheetView tabSelected="1" workbookViewId="0"/>
  </sheetViews>
  <sheetFormatPr defaultRowHeight="15"/>
  <cols>
    <col min="1" max="1" width="3.7109375" customWidth="1"/>
    <col min="2" max="3" width="17.5703125" customWidth="1"/>
    <col min="4" max="5" width="1.7109375" customWidth="1"/>
    <col min="6" max="33" width="3.7109375" customWidth="1"/>
    <col min="34" max="34" width="7.140625" customWidth="1"/>
    <col min="35" max="35" width="9.140625" customWidth="1"/>
  </cols>
  <sheetData>
    <row r="1" spans="1:35" ht="15" customHeight="1">
      <c r="AH1" s="1" t="s">
        <v>0</v>
      </c>
    </row>
    <row r="2" spans="1:35" ht="121.1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5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5" ht="15.7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5">
      <c r="AH5" s="5" t="s">
        <v>4</v>
      </c>
    </row>
    <row r="6" spans="1:35">
      <c r="AH6" s="5" t="s">
        <v>5</v>
      </c>
    </row>
    <row r="7" spans="1:35" ht="30" customHeight="1">
      <c r="A7" s="6" t="str">
        <f t="shared" ref="A7:A9" si="0">"№ п/п"</f>
        <v>№ п/п</v>
      </c>
      <c r="B7" s="6" t="str">
        <f t="shared" ref="B7:B9" si="1">"Наименование избирательной комисии, наименование избирательного округа"</f>
        <v>Наименование избирательной комисии, наименование избирательного округа</v>
      </c>
      <c r="C7" s="6" t="str">
        <f t="shared" ref="C7:C9" si="2">"Наименование избирательного объединения, ФИО кандидата"</f>
        <v>Наименование избирательного объединения, ФИО кандидата</v>
      </c>
      <c r="D7" s="9" t="str">
        <f>""</f>
        <v/>
      </c>
      <c r="E7" s="10" t="str">
        <f>"1"</f>
        <v>1</v>
      </c>
      <c r="F7" s="10" t="str">
        <f>"1.1"</f>
        <v>1.1</v>
      </c>
      <c r="G7" s="10" t="str">
        <f>"1.1.1"</f>
        <v>1.1.1</v>
      </c>
      <c r="H7" s="10" t="str">
        <f>"1.1.2"</f>
        <v>1.1.2</v>
      </c>
      <c r="I7" s="10" t="str">
        <f>"1.1.3"</f>
        <v>1.1.3</v>
      </c>
      <c r="J7" s="10" t="str">
        <f>"1.1.4"</f>
        <v>1.1.4</v>
      </c>
      <c r="K7" s="10" t="str">
        <f>"1.2"</f>
        <v>1.2</v>
      </c>
      <c r="L7" s="10" t="str">
        <f>"1.2.1"</f>
        <v>1.2.1</v>
      </c>
      <c r="M7" s="10" t="str">
        <f>"1.2.2"</f>
        <v>1.2.2</v>
      </c>
      <c r="N7" s="10" t="str">
        <f>"1.2.3"</f>
        <v>1.2.3</v>
      </c>
      <c r="O7" s="10" t="str">
        <f>"1.2.4"</f>
        <v>1.2.4</v>
      </c>
      <c r="P7" s="10" t="str">
        <f>"2"</f>
        <v>2</v>
      </c>
      <c r="Q7" s="10" t="str">
        <f>"2.1"</f>
        <v>2.1</v>
      </c>
      <c r="R7" s="10" t="str">
        <f>"2.2"</f>
        <v>2.2</v>
      </c>
      <c r="S7" s="10" t="str">
        <f>"2.2.1"</f>
        <v>2.2.1</v>
      </c>
      <c r="T7" s="10" t="str">
        <f>"2.2.2"</f>
        <v>2.2.2</v>
      </c>
      <c r="U7" s="10" t="str">
        <f>"2.2.3"</f>
        <v>2.2.3</v>
      </c>
      <c r="V7" s="10" t="str">
        <f>"2.3"</f>
        <v>2.3</v>
      </c>
      <c r="W7" s="10" t="str">
        <f>"3"</f>
        <v>3</v>
      </c>
      <c r="X7" s="10" t="str">
        <f>"3.1"</f>
        <v>3.1</v>
      </c>
      <c r="Y7" s="10" t="str">
        <f>"3.1.1"</f>
        <v>3.1.1</v>
      </c>
      <c r="Z7" s="10" t="str">
        <f>"3.2"</f>
        <v>3.2</v>
      </c>
      <c r="AA7" s="10" t="str">
        <f>"3.3"</f>
        <v>3.3</v>
      </c>
      <c r="AB7" s="10" t="str">
        <f>"3.4"</f>
        <v>3.4</v>
      </c>
      <c r="AC7" s="10" t="str">
        <f>"3.5"</f>
        <v>3.5</v>
      </c>
      <c r="AD7" s="10" t="str">
        <f>"3.6"</f>
        <v>3.6</v>
      </c>
      <c r="AE7" s="10" t="str">
        <f>"3.7"</f>
        <v>3.7</v>
      </c>
      <c r="AF7" s="10" t="str">
        <f>"3.8"</f>
        <v>3.8</v>
      </c>
      <c r="AG7" s="10" t="str">
        <f>"4"</f>
        <v>4</v>
      </c>
      <c r="AH7" s="10" t="str">
        <f>"5"</f>
        <v>5</v>
      </c>
    </row>
    <row r="8" spans="1:35" ht="409.5" customHeight="1">
      <c r="A8" s="7"/>
      <c r="B8" s="7"/>
      <c r="C8" s="7"/>
      <c r="D8" s="11" t="str">
        <f>"Строка финансового отчета"</f>
        <v>Строка финансового отчета</v>
      </c>
      <c r="E8" s="11" t="str">
        <f>"1 Поступило средств в избирательный фонд, всего"</f>
        <v>1 Поступило средств в избирательный фонд, всего</v>
      </c>
      <c r="F8" s="11" t="str">
        <f>"1.1 Поступило средств в установленном порядке для формирования избирательного фонда"</f>
        <v>1.1 Поступило средств в установленном порядке для формирования избирательного фонда</v>
      </c>
      <c r="G8" s="11" t="str">
        <f>"1.1.1 Собственные средства кандидата, избирательного объединения"</f>
        <v>1.1.1 Собственные средства кандидата, избирательного объединения</v>
      </c>
      <c r="H8" s="11" t="str">
        <f>"1.1.2 Средства, выделенные кандидату избирательным объединением, выдвинувшим кандидата"</f>
        <v>1.1.2 Средства, выделенные кандидату избирательным объединением, выдвинувшим кандидата</v>
      </c>
      <c r="I8" s="11" t="str">
        <f>"1.1.3 Добровольные пожертвования гражданина"</f>
        <v>1.1.3 Добровольные пожертвования гражданина</v>
      </c>
      <c r="J8" s="11" t="str">
        <f>"1.1.4 Добровольные пожертвования юридического лица"</f>
        <v>1.1.4 Добровольные пожертвования юридического лица</v>
      </c>
      <c r="K8" s="11" t="str">
        <f>"1.2 Поступило в избирательный фонд денежных средств, подпадающих под действие п.1, 4, 5, 6 и 7 ст. 57 Закона Владимирской области от 13.02.2003 № 10-ОЗ"</f>
        <v>1.2 Поступило в избирательный фонд денежных средств, подпадающих под действие п.1, 4, 5, 6 и 7 ст. 57 Закона Владимирской области от 13.02.2003 № 10-ОЗ</v>
      </c>
      <c r="L8" s="11" t="str">
        <f>"1.2.1 Собственые средства кандидата, избирательного объединения"</f>
        <v>1.2.1 Собственые средства кандидата, избирательного объединения</v>
      </c>
      <c r="M8" s="11" t="str">
        <f>"1.2.2 Средства, выделенные кандидату избирательным объединением, выдвинувшим кандидата"</f>
        <v>1.2.2 Средства, выделенные кандидату избирательным объединением, выдвинувшим кандидата</v>
      </c>
      <c r="N8" s="11" t="str">
        <f>"1.2.3 Средства гражданина"</f>
        <v>1.2.3 Средства гражданина</v>
      </c>
      <c r="O8" s="11" t="str">
        <f>"1.2.4 Средства юридического лица"</f>
        <v>1.2.4 Средства юридического лица</v>
      </c>
      <c r="P8" s="11" t="str">
        <f>"2 Возвращено денежных средств из избирательного фонда, всего"</f>
        <v>2 Возвращено денежных средств из избирательного фонда, всего</v>
      </c>
      <c r="Q8" s="11" t="str">
        <f>"2.1 перечислено в доход бюджета"</f>
        <v>2.1 перечислено в доход бюджета</v>
      </c>
      <c r="R8" s="11" t="str">
        <f>"2.2 Возвращено жертвователям денежных средств, поступивших с нарушением установленного порядка"</f>
        <v>2.2 Возвращено жертвователям денежных средств, поступивших с нарушением установленного порядка</v>
      </c>
      <c r="S8" s="11" t="str">
        <f>"2.2.1 Гражданам, которым запрещено осуществлять пожертвования либо не указавшим обязательные сведения в платежном документе"</f>
        <v>2.2.1 Гражданам, которым запрещено осуществлять пожертвования либо не указавшим обязательные сведения в платежном документе</v>
      </c>
      <c r="T8" s="11" t="str">
        <f>"2.2.2 Юридическим лицам, которым запрещено осуществлять пожертвования либо не указавшим обязательные сведения в платежном документе"</f>
        <v>2.2.2 Юридическим лицам, которым запрещено осуществлять пожертвования либо не указавшим обязательные сведения в платежном документе</v>
      </c>
      <c r="U8" s="11" t="str">
        <f>"2.2.3 Средств, превышающих предельный размер добровольных пожертвований"</f>
        <v>2.2.3 Средств, превышающих предельный размер добровольных пожертвований</v>
      </c>
      <c r="V8" s="11" t="str">
        <f>"2.3 Возвращено жертвователям денежных средств, поступивших в установленном порядке"</f>
        <v>2.3 Возвращено жертвователям денежных средств, поступивших в установленном порядке</v>
      </c>
      <c r="W8" s="11" t="str">
        <f>"3 Израсходовано средств, всего"</f>
        <v>3 Израсходовано средств, всего</v>
      </c>
      <c r="X8" s="11" t="str">
        <f>"3.1 На организацию сбора подписей избирателей"</f>
        <v>3.1 На организацию сбора подписей избирателей</v>
      </c>
      <c r="Y8" s="11" t="str">
        <f>"3.1.1 Из них на оплату труда лиц, привлекаемых для сбора подписей избирателей"</f>
        <v>3.1.1 Из них на оплату труда лиц, привлекаемых для сбора подписей избирателей</v>
      </c>
      <c r="Z8" s="11" t="str">
        <f>"3.2 На предвыборную агитацию через организаци телерадиовещания"</f>
        <v>3.2 На предвыборную агитацию через организаци телерадиовещания</v>
      </c>
      <c r="AA8" s="11" t="str">
        <f>"3.3 На предвыборную агитацию через редакции периодических печатных изданий"</f>
        <v>3.3 На предвыборную агитацию через редакции периодических печатных изданий</v>
      </c>
      <c r="AB8" s="11" t="str">
        <f>"3.4 На выпуск и распространение печатных и иных агитационных материалов"</f>
        <v>3.4 На выпуск и распространение печатных и иных агитационных материалов</v>
      </c>
      <c r="AC8" s="11" t="str">
        <f>"3.5 На проведение агитационных  публичных массовых мероприятий"</f>
        <v>3.5 На проведение агитационных  публичных массовых мероприятий</v>
      </c>
      <c r="AD8" s="11" t="str">
        <f>"3.6 На оплату работ (услуг) информационного и консультационного характера"</f>
        <v>3.6 На оплату работ (услуг) информационного и консультационного характера</v>
      </c>
      <c r="AE8" s="11" t="str">
        <f>"3.7 На оплату других работ (услуг), выполненных (оказанных) юридическими лицами или гражданами РФ по договорам"</f>
        <v>3.7 На оплату других работ (услуг), выполненных (оказанных) юридическими лицами или гражданами РФ по договорам</v>
      </c>
      <c r="AF8" s="11" t="str">
        <f>"3.8 На оплату иных расходов, непосредственно связанных с проведением избирательной кампании"</f>
        <v>3.8 На оплату иных расходов, непосредственно связанных с проведением избирательной кампании</v>
      </c>
      <c r="AG8" s="11" t="str">
        <f>"4 Распределено неизрасходованного остатка средств фонда"</f>
        <v>4 Распределено неизрасходованного остатка средств фонда</v>
      </c>
      <c r="AH8" s="11" t="str">
        <f>"5 Остаток средств фонда на дату сдачи отчета (заверяется банковской справкой) (стр.300=стр.10-стр.120-стр.190-стр.290"</f>
        <v>5 Остаток средств фонда на дату сдачи отчета (заверяется банковской справкой) (стр.300=стр.10-стр.120-стр.190-стр.290</v>
      </c>
      <c r="AI8" s="4"/>
    </row>
    <row r="9" spans="1:35" ht="150" customHeight="1">
      <c r="A9" s="8"/>
      <c r="B9" s="8"/>
      <c r="C9" s="8"/>
      <c r="D9" s="9" t="str">
        <f>"Шифр строки"</f>
        <v>Шифр строки</v>
      </c>
      <c r="E9" s="10" t="str">
        <f>"10"</f>
        <v>10</v>
      </c>
      <c r="F9" s="10" t="str">
        <f>"20"</f>
        <v>20</v>
      </c>
      <c r="G9" s="10" t="str">
        <f>"30"</f>
        <v>30</v>
      </c>
      <c r="H9" s="10" t="str">
        <f>"40"</f>
        <v>40</v>
      </c>
      <c r="I9" s="10" t="str">
        <f>"50"</f>
        <v>50</v>
      </c>
      <c r="J9" s="10" t="str">
        <f>"60"</f>
        <v>60</v>
      </c>
      <c r="K9" s="10" t="str">
        <f>"70"</f>
        <v>70</v>
      </c>
      <c r="L9" s="10" t="str">
        <f>"80"</f>
        <v>80</v>
      </c>
      <c r="M9" s="10" t="str">
        <f>"90"</f>
        <v>90</v>
      </c>
      <c r="N9" s="10" t="str">
        <f>"100"</f>
        <v>100</v>
      </c>
      <c r="O9" s="10" t="str">
        <f>"110"</f>
        <v>110</v>
      </c>
      <c r="P9" s="10" t="str">
        <f>"120"</f>
        <v>120</v>
      </c>
      <c r="Q9" s="10" t="str">
        <f>"130"</f>
        <v>130</v>
      </c>
      <c r="R9" s="10" t="str">
        <f>"140"</f>
        <v>140</v>
      </c>
      <c r="S9" s="10" t="str">
        <f>"150"</f>
        <v>150</v>
      </c>
      <c r="T9" s="10" t="str">
        <f>"160"</f>
        <v>160</v>
      </c>
      <c r="U9" s="10" t="str">
        <f>"170"</f>
        <v>170</v>
      </c>
      <c r="V9" s="10" t="str">
        <f>"180"</f>
        <v>180</v>
      </c>
      <c r="W9" s="10" t="str">
        <f>"190"</f>
        <v>190</v>
      </c>
      <c r="X9" s="10" t="str">
        <f>"200"</f>
        <v>200</v>
      </c>
      <c r="Y9" s="10" t="str">
        <f>"210"</f>
        <v>210</v>
      </c>
      <c r="Z9" s="10" t="str">
        <f>"220"</f>
        <v>220</v>
      </c>
      <c r="AA9" s="10" t="str">
        <f>"230"</f>
        <v>230</v>
      </c>
      <c r="AB9" s="10" t="str">
        <f>"240"</f>
        <v>240</v>
      </c>
      <c r="AC9" s="10" t="str">
        <f>"250"</f>
        <v>250</v>
      </c>
      <c r="AD9" s="10" t="str">
        <f>"260"</f>
        <v>260</v>
      </c>
      <c r="AE9" s="10" t="str">
        <f>"270"</f>
        <v>270</v>
      </c>
      <c r="AF9" s="10" t="str">
        <f>"280"</f>
        <v>280</v>
      </c>
      <c r="AG9" s="10" t="str">
        <f>"290"</f>
        <v>290</v>
      </c>
      <c r="AH9" s="10" t="str">
        <f>"300"</f>
        <v>300</v>
      </c>
      <c r="AI9" s="4"/>
    </row>
    <row r="10" spans="1:35" ht="24" customHeight="1">
      <c r="A10" s="13" t="s">
        <v>6</v>
      </c>
      <c r="B10" s="10">
        <v>2</v>
      </c>
      <c r="C10" s="10">
        <v>3</v>
      </c>
      <c r="D10" s="14">
        <v>4</v>
      </c>
      <c r="E10" s="15"/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  <c r="V10" s="10">
        <v>21</v>
      </c>
      <c r="W10" s="10">
        <v>22</v>
      </c>
      <c r="X10" s="10">
        <v>23</v>
      </c>
      <c r="Y10" s="10">
        <v>24</v>
      </c>
      <c r="Z10" s="10">
        <v>25</v>
      </c>
      <c r="AA10" s="10">
        <v>26</v>
      </c>
      <c r="AB10" s="10">
        <v>27</v>
      </c>
      <c r="AC10" s="10">
        <v>28</v>
      </c>
      <c r="AD10" s="10">
        <v>29</v>
      </c>
      <c r="AE10" s="10">
        <v>30</v>
      </c>
      <c r="AF10" s="10">
        <v>31</v>
      </c>
      <c r="AG10" s="10">
        <v>32</v>
      </c>
      <c r="AH10" s="10">
        <v>33</v>
      </c>
      <c r="AI10" s="4"/>
    </row>
    <row r="11" spans="1:35" ht="41.1" customHeight="1">
      <c r="A11" s="16" t="s">
        <v>6</v>
      </c>
      <c r="B11" s="17" t="s">
        <v>7</v>
      </c>
      <c r="C11" s="17" t="s">
        <v>8</v>
      </c>
      <c r="D11" s="18">
        <v>3700</v>
      </c>
      <c r="E11" s="19"/>
      <c r="F11" s="20">
        <v>3700</v>
      </c>
      <c r="G11" s="20">
        <v>3700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3700</v>
      </c>
      <c r="X11" s="20">
        <v>200</v>
      </c>
      <c r="Y11" s="20">
        <v>200</v>
      </c>
      <c r="Z11" s="20">
        <v>0</v>
      </c>
      <c r="AA11" s="20">
        <v>0</v>
      </c>
      <c r="AB11" s="20">
        <v>3500</v>
      </c>
      <c r="AC11" s="20">
        <v>0</v>
      </c>
      <c r="AD11" s="20">
        <v>0</v>
      </c>
      <c r="AE11" s="20">
        <v>0</v>
      </c>
      <c r="AF11" s="20">
        <v>0</v>
      </c>
      <c r="AG11" s="20">
        <v>0</v>
      </c>
      <c r="AH11" s="20">
        <v>0</v>
      </c>
      <c r="AI11" s="12"/>
    </row>
    <row r="12" spans="1:35" ht="47.1" customHeight="1">
      <c r="A12" s="16" t="s">
        <v>9</v>
      </c>
      <c r="B12" s="17" t="s">
        <v>7</v>
      </c>
      <c r="C12" s="17" t="s">
        <v>10</v>
      </c>
      <c r="D12" s="18">
        <v>14620</v>
      </c>
      <c r="E12" s="19"/>
      <c r="F12" s="20">
        <v>14620</v>
      </c>
      <c r="G12" s="20">
        <v>14620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14620</v>
      </c>
      <c r="X12" s="20">
        <v>0</v>
      </c>
      <c r="Y12" s="20">
        <v>0</v>
      </c>
      <c r="Z12" s="20">
        <v>0</v>
      </c>
      <c r="AA12" s="20">
        <v>9620</v>
      </c>
      <c r="AB12" s="20">
        <v>5000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4"/>
    </row>
    <row r="13" spans="1:35" ht="45" customHeight="1">
      <c r="A13" s="16" t="s">
        <v>11</v>
      </c>
      <c r="B13" s="17" t="s">
        <v>7</v>
      </c>
      <c r="C13" s="17" t="s">
        <v>12</v>
      </c>
      <c r="D13" s="18">
        <v>500</v>
      </c>
      <c r="E13" s="19"/>
      <c r="F13" s="20">
        <v>500</v>
      </c>
      <c r="G13" s="20">
        <v>500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221</v>
      </c>
      <c r="X13" s="20">
        <v>221</v>
      </c>
      <c r="Y13" s="20">
        <v>221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279</v>
      </c>
      <c r="AH13" s="20">
        <v>0</v>
      </c>
      <c r="AI13" s="4"/>
    </row>
    <row r="14" spans="1:35" ht="63.95" customHeight="1">
      <c r="A14" s="13" t="s">
        <v>13</v>
      </c>
      <c r="B14" s="21"/>
      <c r="C14" s="21" t="s">
        <v>14</v>
      </c>
      <c r="D14" s="22" t="s">
        <v>15</v>
      </c>
      <c r="E14" s="23"/>
      <c r="F14" s="24" t="s">
        <v>15</v>
      </c>
      <c r="G14" s="24" t="s">
        <v>15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 t="s">
        <v>16</v>
      </c>
      <c r="X14" s="24">
        <v>421</v>
      </c>
      <c r="Y14" s="24">
        <v>421</v>
      </c>
      <c r="Z14" s="24">
        <v>0</v>
      </c>
      <c r="AA14" s="24" t="s">
        <v>17</v>
      </c>
      <c r="AB14" s="24" t="s">
        <v>18</v>
      </c>
      <c r="AC14" s="24">
        <v>0</v>
      </c>
      <c r="AD14" s="24">
        <v>0</v>
      </c>
      <c r="AE14" s="24">
        <v>0</v>
      </c>
      <c r="AF14" s="24">
        <v>0</v>
      </c>
      <c r="AG14" s="24">
        <v>279</v>
      </c>
      <c r="AH14" s="24">
        <v>0</v>
      </c>
      <c r="AI14" s="4"/>
    </row>
    <row r="15" spans="1:35" ht="41.1" customHeight="1">
      <c r="A15" s="16" t="s">
        <v>19</v>
      </c>
      <c r="B15" s="17" t="s">
        <v>20</v>
      </c>
      <c r="C15" s="17" t="s">
        <v>21</v>
      </c>
      <c r="D15" s="18">
        <v>5000</v>
      </c>
      <c r="E15" s="19"/>
      <c r="F15" s="20">
        <v>5000</v>
      </c>
      <c r="G15" s="20">
        <v>5000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5000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5000</v>
      </c>
      <c r="AG15" s="20">
        <v>0</v>
      </c>
      <c r="AH15" s="20">
        <v>0</v>
      </c>
      <c r="AI15" s="4"/>
    </row>
    <row r="16" spans="1:35" ht="47.1" customHeight="1">
      <c r="A16" s="16" t="s">
        <v>22</v>
      </c>
      <c r="B16" s="17" t="s">
        <v>20</v>
      </c>
      <c r="C16" s="17" t="s">
        <v>23</v>
      </c>
      <c r="D16" s="18">
        <v>50000</v>
      </c>
      <c r="E16" s="19"/>
      <c r="F16" s="20">
        <v>50000</v>
      </c>
      <c r="G16" s="20">
        <v>50000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28382.89</v>
      </c>
      <c r="X16" s="20">
        <v>0</v>
      </c>
      <c r="Y16" s="20">
        <v>0</v>
      </c>
      <c r="Z16" s="20">
        <v>0</v>
      </c>
      <c r="AA16" s="20">
        <v>0</v>
      </c>
      <c r="AB16" s="20">
        <v>15550</v>
      </c>
      <c r="AC16" s="20">
        <v>0</v>
      </c>
      <c r="AD16" s="20">
        <v>0</v>
      </c>
      <c r="AE16" s="20">
        <v>0</v>
      </c>
      <c r="AF16" s="20">
        <v>12832.89</v>
      </c>
      <c r="AG16" s="20">
        <v>21617.11</v>
      </c>
      <c r="AH16" s="20">
        <v>0</v>
      </c>
      <c r="AI16" s="4"/>
    </row>
    <row r="17" spans="1:35" ht="45" customHeight="1">
      <c r="A17" s="16" t="s">
        <v>24</v>
      </c>
      <c r="B17" s="17" t="s">
        <v>20</v>
      </c>
      <c r="C17" s="17" t="s">
        <v>25</v>
      </c>
      <c r="D17" s="18">
        <v>195</v>
      </c>
      <c r="E17" s="19"/>
      <c r="F17" s="20">
        <v>195</v>
      </c>
      <c r="G17" s="20">
        <v>195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195</v>
      </c>
      <c r="X17" s="20">
        <v>195</v>
      </c>
      <c r="Y17" s="20">
        <v>195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4"/>
    </row>
    <row r="18" spans="1:35" ht="63.95" customHeight="1">
      <c r="A18" s="13" t="s">
        <v>13</v>
      </c>
      <c r="B18" s="21"/>
      <c r="C18" s="21" t="s">
        <v>26</v>
      </c>
      <c r="D18" s="22" t="s">
        <v>27</v>
      </c>
      <c r="E18" s="23"/>
      <c r="F18" s="24" t="s">
        <v>27</v>
      </c>
      <c r="G18" s="24" t="s">
        <v>27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 t="s">
        <v>28</v>
      </c>
      <c r="X18" s="24">
        <v>195</v>
      </c>
      <c r="Y18" s="24">
        <v>195</v>
      </c>
      <c r="Z18" s="24">
        <v>0</v>
      </c>
      <c r="AA18" s="24">
        <v>0</v>
      </c>
      <c r="AB18" s="24" t="s">
        <v>29</v>
      </c>
      <c r="AC18" s="24">
        <v>0</v>
      </c>
      <c r="AD18" s="24">
        <v>0</v>
      </c>
      <c r="AE18" s="24">
        <v>0</v>
      </c>
      <c r="AF18" s="24" t="s">
        <v>30</v>
      </c>
      <c r="AG18" s="24" t="s">
        <v>31</v>
      </c>
      <c r="AH18" s="24">
        <v>0</v>
      </c>
      <c r="AI18" s="4"/>
    </row>
    <row r="19" spans="1:35" ht="41.1" customHeight="1">
      <c r="A19" s="16" t="s">
        <v>32</v>
      </c>
      <c r="B19" s="17" t="s">
        <v>33</v>
      </c>
      <c r="C19" s="17" t="s">
        <v>34</v>
      </c>
      <c r="D19" s="18">
        <v>9800</v>
      </c>
      <c r="E19" s="19"/>
      <c r="F19" s="20">
        <v>9800</v>
      </c>
      <c r="G19" s="20">
        <v>9800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9800</v>
      </c>
      <c r="X19" s="20">
        <v>200</v>
      </c>
      <c r="Y19" s="20">
        <v>200</v>
      </c>
      <c r="Z19" s="20">
        <v>0</v>
      </c>
      <c r="AA19" s="20">
        <v>0</v>
      </c>
      <c r="AB19" s="20">
        <v>9600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4"/>
    </row>
    <row r="20" spans="1:35" ht="35.1" customHeight="1">
      <c r="A20" s="16" t="s">
        <v>35</v>
      </c>
      <c r="B20" s="17" t="s">
        <v>33</v>
      </c>
      <c r="C20" s="17" t="s">
        <v>36</v>
      </c>
      <c r="D20" s="18">
        <v>200</v>
      </c>
      <c r="E20" s="19"/>
      <c r="F20" s="20">
        <v>200</v>
      </c>
      <c r="G20" s="20">
        <v>200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200</v>
      </c>
      <c r="X20" s="20">
        <v>200</v>
      </c>
      <c r="Y20" s="20">
        <v>200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20">
        <v>0</v>
      </c>
      <c r="AG20" s="20">
        <v>0</v>
      </c>
      <c r="AH20" s="20">
        <v>0</v>
      </c>
      <c r="AI20" s="4"/>
    </row>
    <row r="21" spans="1:35" ht="47.1" customHeight="1">
      <c r="A21" s="16" t="s">
        <v>37</v>
      </c>
      <c r="B21" s="17" t="s">
        <v>33</v>
      </c>
      <c r="C21" s="17" t="s">
        <v>38</v>
      </c>
      <c r="D21" s="18">
        <v>25000</v>
      </c>
      <c r="E21" s="19"/>
      <c r="F21" s="20">
        <v>25000</v>
      </c>
      <c r="G21" s="20">
        <v>25000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20750</v>
      </c>
      <c r="X21" s="20">
        <v>500</v>
      </c>
      <c r="Y21" s="20">
        <v>0</v>
      </c>
      <c r="Z21" s="20">
        <v>0</v>
      </c>
      <c r="AA21" s="20">
        <v>0</v>
      </c>
      <c r="AB21" s="20">
        <v>20250</v>
      </c>
      <c r="AC21" s="20">
        <v>0</v>
      </c>
      <c r="AD21" s="20">
        <v>0</v>
      </c>
      <c r="AE21" s="20">
        <v>0</v>
      </c>
      <c r="AF21" s="20">
        <v>0</v>
      </c>
      <c r="AG21" s="20">
        <v>4250</v>
      </c>
      <c r="AH21" s="20">
        <v>0</v>
      </c>
      <c r="AI21" s="4"/>
    </row>
    <row r="22" spans="1:35" ht="63.95" customHeight="1">
      <c r="A22" s="13" t="s">
        <v>13</v>
      </c>
      <c r="B22" s="21"/>
      <c r="C22" s="21" t="s">
        <v>39</v>
      </c>
      <c r="D22" s="22" t="s">
        <v>40</v>
      </c>
      <c r="E22" s="23"/>
      <c r="F22" s="24" t="s">
        <v>40</v>
      </c>
      <c r="G22" s="24" t="s">
        <v>40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 t="s">
        <v>41</v>
      </c>
      <c r="X22" s="24">
        <v>900</v>
      </c>
      <c r="Y22" s="24">
        <v>400</v>
      </c>
      <c r="Z22" s="24">
        <v>0</v>
      </c>
      <c r="AA22" s="24">
        <v>0</v>
      </c>
      <c r="AB22" s="24" t="s">
        <v>42</v>
      </c>
      <c r="AC22" s="24">
        <v>0</v>
      </c>
      <c r="AD22" s="24">
        <v>0</v>
      </c>
      <c r="AE22" s="24">
        <v>0</v>
      </c>
      <c r="AF22" s="24">
        <v>0</v>
      </c>
      <c r="AG22" s="24" t="s">
        <v>43</v>
      </c>
      <c r="AH22" s="24">
        <v>0</v>
      </c>
      <c r="AI22" s="4"/>
    </row>
    <row r="23" spans="1:35" ht="47.1" customHeight="1">
      <c r="A23" s="16" t="s">
        <v>44</v>
      </c>
      <c r="B23" s="17" t="s">
        <v>45</v>
      </c>
      <c r="C23" s="17" t="s">
        <v>46</v>
      </c>
      <c r="D23" s="18">
        <v>56195</v>
      </c>
      <c r="E23" s="19"/>
      <c r="F23" s="20">
        <v>56195</v>
      </c>
      <c r="G23" s="20">
        <v>56195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56195</v>
      </c>
      <c r="X23" s="20">
        <v>0</v>
      </c>
      <c r="Y23" s="20">
        <v>0</v>
      </c>
      <c r="Z23" s="20">
        <v>0</v>
      </c>
      <c r="AA23" s="20">
        <v>0</v>
      </c>
      <c r="AB23" s="20">
        <v>43200</v>
      </c>
      <c r="AC23" s="20">
        <v>0</v>
      </c>
      <c r="AD23" s="20">
        <v>0</v>
      </c>
      <c r="AE23" s="20">
        <v>0</v>
      </c>
      <c r="AF23" s="20">
        <v>12995</v>
      </c>
      <c r="AG23" s="20">
        <v>0</v>
      </c>
      <c r="AH23" s="20">
        <v>0</v>
      </c>
      <c r="AI23" s="4"/>
    </row>
    <row r="24" spans="1:35" ht="47.1" customHeight="1">
      <c r="A24" s="16" t="s">
        <v>47</v>
      </c>
      <c r="B24" s="17" t="s">
        <v>45</v>
      </c>
      <c r="C24" s="17" t="s">
        <v>48</v>
      </c>
      <c r="D24" s="18">
        <v>63000</v>
      </c>
      <c r="E24" s="19"/>
      <c r="F24" s="20">
        <v>63000</v>
      </c>
      <c r="G24" s="20">
        <v>63000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295</v>
      </c>
      <c r="X24" s="20">
        <v>295</v>
      </c>
      <c r="Y24" s="20">
        <v>295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0</v>
      </c>
      <c r="AG24" s="20">
        <v>62705</v>
      </c>
      <c r="AH24" s="20">
        <v>0</v>
      </c>
      <c r="AI24" s="4"/>
    </row>
    <row r="25" spans="1:35" ht="47.1" customHeight="1">
      <c r="A25" s="16" t="s">
        <v>49</v>
      </c>
      <c r="B25" s="17" t="s">
        <v>45</v>
      </c>
      <c r="C25" s="17" t="s">
        <v>50</v>
      </c>
      <c r="D25" s="18">
        <v>28335</v>
      </c>
      <c r="E25" s="19"/>
      <c r="F25" s="20">
        <v>28335</v>
      </c>
      <c r="G25" s="20">
        <v>28335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28035</v>
      </c>
      <c r="X25" s="20">
        <v>200</v>
      </c>
      <c r="Y25" s="20">
        <v>200</v>
      </c>
      <c r="Z25" s="20">
        <v>0</v>
      </c>
      <c r="AA25" s="20">
        <v>0</v>
      </c>
      <c r="AB25" s="20">
        <v>17100</v>
      </c>
      <c r="AC25" s="20">
        <v>0</v>
      </c>
      <c r="AD25" s="20">
        <v>0</v>
      </c>
      <c r="AE25" s="20">
        <v>0</v>
      </c>
      <c r="AF25" s="20">
        <v>10735</v>
      </c>
      <c r="AG25" s="20">
        <v>300</v>
      </c>
      <c r="AH25" s="20">
        <v>0</v>
      </c>
      <c r="AI25" s="4"/>
    </row>
    <row r="26" spans="1:35" ht="47.1" customHeight="1">
      <c r="A26" s="16" t="s">
        <v>51</v>
      </c>
      <c r="B26" s="17" t="s">
        <v>45</v>
      </c>
      <c r="C26" s="17" t="s">
        <v>52</v>
      </c>
      <c r="D26" s="18">
        <v>20580</v>
      </c>
      <c r="E26" s="19"/>
      <c r="F26" s="20">
        <v>20580</v>
      </c>
      <c r="G26" s="20">
        <v>20580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20580</v>
      </c>
      <c r="X26" s="20">
        <v>0</v>
      </c>
      <c r="Y26" s="20">
        <v>0</v>
      </c>
      <c r="Z26" s="20">
        <v>0</v>
      </c>
      <c r="AA26" s="20">
        <v>9620</v>
      </c>
      <c r="AB26" s="20">
        <v>10960</v>
      </c>
      <c r="AC26" s="20">
        <v>0</v>
      </c>
      <c r="AD26" s="20">
        <v>0</v>
      </c>
      <c r="AE26" s="20">
        <v>0</v>
      </c>
      <c r="AF26" s="20">
        <v>0</v>
      </c>
      <c r="AG26" s="20">
        <v>0</v>
      </c>
      <c r="AH26" s="20">
        <v>0</v>
      </c>
      <c r="AI26" s="4"/>
    </row>
    <row r="27" spans="1:35" ht="45" customHeight="1">
      <c r="A27" s="16" t="s">
        <v>53</v>
      </c>
      <c r="B27" s="17" t="s">
        <v>45</v>
      </c>
      <c r="C27" s="17" t="s">
        <v>54</v>
      </c>
      <c r="D27" s="18">
        <v>0</v>
      </c>
      <c r="E27" s="19"/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>
        <v>0</v>
      </c>
      <c r="AI27" s="4"/>
    </row>
    <row r="28" spans="1:35" ht="71.099999999999994" customHeight="1">
      <c r="A28" s="13" t="s">
        <v>13</v>
      </c>
      <c r="B28" s="21"/>
      <c r="C28" s="21" t="s">
        <v>55</v>
      </c>
      <c r="D28" s="22" t="s">
        <v>56</v>
      </c>
      <c r="E28" s="23"/>
      <c r="F28" s="24" t="s">
        <v>56</v>
      </c>
      <c r="G28" s="24" t="s">
        <v>56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 t="s">
        <v>57</v>
      </c>
      <c r="X28" s="24">
        <v>495</v>
      </c>
      <c r="Y28" s="24">
        <v>495</v>
      </c>
      <c r="Z28" s="24">
        <v>0</v>
      </c>
      <c r="AA28" s="24" t="s">
        <v>17</v>
      </c>
      <c r="AB28" s="24" t="s">
        <v>58</v>
      </c>
      <c r="AC28" s="24">
        <v>0</v>
      </c>
      <c r="AD28" s="24">
        <v>0</v>
      </c>
      <c r="AE28" s="24">
        <v>0</v>
      </c>
      <c r="AF28" s="24" t="s">
        <v>59</v>
      </c>
      <c r="AG28" s="24" t="s">
        <v>60</v>
      </c>
      <c r="AH28" s="24">
        <v>0</v>
      </c>
      <c r="AI28" s="4"/>
    </row>
    <row r="29" spans="1:35" ht="47.1" customHeight="1">
      <c r="A29" s="16" t="s">
        <v>61</v>
      </c>
      <c r="B29" s="17" t="s">
        <v>62</v>
      </c>
      <c r="C29" s="17" t="s">
        <v>63</v>
      </c>
      <c r="D29" s="18">
        <v>60040</v>
      </c>
      <c r="E29" s="19"/>
      <c r="F29" s="20">
        <v>60040</v>
      </c>
      <c r="G29" s="20">
        <v>60040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60040</v>
      </c>
      <c r="X29" s="20">
        <v>0</v>
      </c>
      <c r="Y29" s="20">
        <v>0</v>
      </c>
      <c r="Z29" s="20">
        <v>0</v>
      </c>
      <c r="AA29" s="20">
        <v>0</v>
      </c>
      <c r="AB29" s="20">
        <v>18560</v>
      </c>
      <c r="AC29" s="20">
        <v>0</v>
      </c>
      <c r="AD29" s="20">
        <v>0</v>
      </c>
      <c r="AE29" s="20">
        <v>0</v>
      </c>
      <c r="AF29" s="20">
        <v>41480</v>
      </c>
      <c r="AG29" s="20">
        <v>0</v>
      </c>
      <c r="AH29" s="20">
        <v>0</v>
      </c>
      <c r="AI29" s="4"/>
    </row>
    <row r="30" spans="1:35" ht="63.95" customHeight="1">
      <c r="A30" s="13" t="s">
        <v>13</v>
      </c>
      <c r="B30" s="21"/>
      <c r="C30" s="21" t="s">
        <v>64</v>
      </c>
      <c r="D30" s="22" t="s">
        <v>65</v>
      </c>
      <c r="E30" s="23"/>
      <c r="F30" s="24" t="s">
        <v>65</v>
      </c>
      <c r="G30" s="24" t="s">
        <v>65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 t="s">
        <v>65</v>
      </c>
      <c r="X30" s="24">
        <v>0</v>
      </c>
      <c r="Y30" s="24">
        <v>0</v>
      </c>
      <c r="Z30" s="24">
        <v>0</v>
      </c>
      <c r="AA30" s="24">
        <v>0</v>
      </c>
      <c r="AB30" s="24" t="s">
        <v>66</v>
      </c>
      <c r="AC30" s="24">
        <v>0</v>
      </c>
      <c r="AD30" s="24">
        <v>0</v>
      </c>
      <c r="AE30" s="24">
        <v>0</v>
      </c>
      <c r="AF30" s="24" t="s">
        <v>67</v>
      </c>
      <c r="AG30" s="24">
        <v>0</v>
      </c>
      <c r="AH30" s="24">
        <v>0</v>
      </c>
      <c r="AI30" s="4"/>
    </row>
    <row r="31" spans="1:35" ht="47.1" customHeight="1">
      <c r="A31" s="16" t="s">
        <v>68</v>
      </c>
      <c r="B31" s="17" t="s">
        <v>69</v>
      </c>
      <c r="C31" s="17" t="s">
        <v>70</v>
      </c>
      <c r="D31" s="18">
        <v>25000</v>
      </c>
      <c r="E31" s="19"/>
      <c r="F31" s="20">
        <v>25000</v>
      </c>
      <c r="G31" s="20">
        <v>0</v>
      </c>
      <c r="H31" s="20">
        <v>0</v>
      </c>
      <c r="I31" s="20">
        <v>0</v>
      </c>
      <c r="J31" s="20">
        <v>25000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11525</v>
      </c>
      <c r="X31" s="20">
        <v>0</v>
      </c>
      <c r="Y31" s="20">
        <v>0</v>
      </c>
      <c r="Z31" s="20">
        <v>0</v>
      </c>
      <c r="AA31" s="20">
        <v>0</v>
      </c>
      <c r="AB31" s="20">
        <v>11525</v>
      </c>
      <c r="AC31" s="20">
        <v>0</v>
      </c>
      <c r="AD31" s="20">
        <v>0</v>
      </c>
      <c r="AE31" s="20">
        <v>0</v>
      </c>
      <c r="AF31" s="20">
        <v>0</v>
      </c>
      <c r="AG31" s="20">
        <v>13475</v>
      </c>
      <c r="AH31" s="20">
        <v>0</v>
      </c>
      <c r="AI31" s="4"/>
    </row>
    <row r="32" spans="1:35" ht="63.95" customHeight="1">
      <c r="A32" s="13" t="s">
        <v>13</v>
      </c>
      <c r="B32" s="21"/>
      <c r="C32" s="21" t="s">
        <v>71</v>
      </c>
      <c r="D32" s="22" t="s">
        <v>72</v>
      </c>
      <c r="E32" s="23"/>
      <c r="F32" s="24" t="s">
        <v>72</v>
      </c>
      <c r="G32" s="24">
        <v>0</v>
      </c>
      <c r="H32" s="24">
        <v>0</v>
      </c>
      <c r="I32" s="24">
        <v>0</v>
      </c>
      <c r="J32" s="24" t="s">
        <v>72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 t="s">
        <v>73</v>
      </c>
      <c r="X32" s="24">
        <v>0</v>
      </c>
      <c r="Y32" s="24">
        <v>0</v>
      </c>
      <c r="Z32" s="24">
        <v>0</v>
      </c>
      <c r="AA32" s="24">
        <v>0</v>
      </c>
      <c r="AB32" s="24" t="s">
        <v>73</v>
      </c>
      <c r="AC32" s="24">
        <v>0</v>
      </c>
      <c r="AD32" s="24">
        <v>0</v>
      </c>
      <c r="AE32" s="24">
        <v>0</v>
      </c>
      <c r="AF32" s="24">
        <v>0</v>
      </c>
      <c r="AG32" s="24" t="s">
        <v>74</v>
      </c>
      <c r="AH32" s="24">
        <v>0</v>
      </c>
      <c r="AI32" s="4"/>
    </row>
    <row r="33" spans="1:35" ht="45" customHeight="1">
      <c r="A33" s="16" t="s">
        <v>75</v>
      </c>
      <c r="B33" s="17" t="s">
        <v>76</v>
      </c>
      <c r="C33" s="17" t="s">
        <v>77</v>
      </c>
      <c r="D33" s="18">
        <v>4390</v>
      </c>
      <c r="E33" s="19"/>
      <c r="F33" s="20">
        <v>4390</v>
      </c>
      <c r="G33" s="20">
        <v>4390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4390</v>
      </c>
      <c r="X33" s="20">
        <v>0</v>
      </c>
      <c r="Y33" s="20">
        <v>0</v>
      </c>
      <c r="Z33" s="20">
        <v>0</v>
      </c>
      <c r="AA33" s="20">
        <v>2500</v>
      </c>
      <c r="AB33" s="20">
        <v>0</v>
      </c>
      <c r="AC33" s="20">
        <v>0</v>
      </c>
      <c r="AD33" s="20">
        <v>0</v>
      </c>
      <c r="AE33" s="20">
        <v>0</v>
      </c>
      <c r="AF33" s="20">
        <v>1890</v>
      </c>
      <c r="AG33" s="20">
        <v>0</v>
      </c>
      <c r="AH33" s="20">
        <v>0</v>
      </c>
      <c r="AI33" s="4"/>
    </row>
    <row r="34" spans="1:35" ht="47.1" customHeight="1">
      <c r="A34" s="16" t="s">
        <v>78</v>
      </c>
      <c r="B34" s="17" t="s">
        <v>76</v>
      </c>
      <c r="C34" s="17" t="s">
        <v>79</v>
      </c>
      <c r="D34" s="18">
        <v>30000</v>
      </c>
      <c r="E34" s="19"/>
      <c r="F34" s="20">
        <v>30000</v>
      </c>
      <c r="G34" s="20">
        <v>30000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14930</v>
      </c>
      <c r="X34" s="20">
        <v>0</v>
      </c>
      <c r="Y34" s="20">
        <v>0</v>
      </c>
      <c r="Z34" s="20">
        <v>0</v>
      </c>
      <c r="AA34" s="20">
        <v>0</v>
      </c>
      <c r="AB34" s="20">
        <v>14930</v>
      </c>
      <c r="AC34" s="20">
        <v>0</v>
      </c>
      <c r="AD34" s="20">
        <v>0</v>
      </c>
      <c r="AE34" s="20">
        <v>0</v>
      </c>
      <c r="AF34" s="20">
        <v>0</v>
      </c>
      <c r="AG34" s="20">
        <v>15070</v>
      </c>
      <c r="AH34" s="20">
        <v>0</v>
      </c>
      <c r="AI34" s="4"/>
    </row>
    <row r="35" spans="1:35" ht="63.95" customHeight="1">
      <c r="A35" s="13" t="s">
        <v>13</v>
      </c>
      <c r="B35" s="21"/>
      <c r="C35" s="21" t="s">
        <v>80</v>
      </c>
      <c r="D35" s="22" t="s">
        <v>81</v>
      </c>
      <c r="E35" s="23"/>
      <c r="F35" s="24" t="s">
        <v>81</v>
      </c>
      <c r="G35" s="24" t="s">
        <v>81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 t="s">
        <v>82</v>
      </c>
      <c r="X35" s="24">
        <v>0</v>
      </c>
      <c r="Y35" s="24">
        <v>0</v>
      </c>
      <c r="Z35" s="24">
        <v>0</v>
      </c>
      <c r="AA35" s="24" t="s">
        <v>83</v>
      </c>
      <c r="AB35" s="24" t="s">
        <v>84</v>
      </c>
      <c r="AC35" s="24">
        <v>0</v>
      </c>
      <c r="AD35" s="24">
        <v>0</v>
      </c>
      <c r="AE35" s="24">
        <v>0</v>
      </c>
      <c r="AF35" s="24" t="s">
        <v>85</v>
      </c>
      <c r="AG35" s="24" t="s">
        <v>86</v>
      </c>
      <c r="AH35" s="24">
        <v>0</v>
      </c>
      <c r="AI35" s="4"/>
    </row>
    <row r="36" spans="1:35" ht="47.1" customHeight="1">
      <c r="A36" s="16" t="s">
        <v>87</v>
      </c>
      <c r="B36" s="17" t="s">
        <v>88</v>
      </c>
      <c r="C36" s="17" t="s">
        <v>89</v>
      </c>
      <c r="D36" s="18">
        <v>30000</v>
      </c>
      <c r="E36" s="19"/>
      <c r="F36" s="20">
        <v>30000</v>
      </c>
      <c r="G36" s="20">
        <v>30000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18920</v>
      </c>
      <c r="X36" s="20">
        <v>0</v>
      </c>
      <c r="Y36" s="20">
        <v>0</v>
      </c>
      <c r="Z36" s="20">
        <v>0</v>
      </c>
      <c r="AA36" s="20">
        <v>0</v>
      </c>
      <c r="AB36" s="20">
        <v>12200</v>
      </c>
      <c r="AC36" s="20">
        <v>0</v>
      </c>
      <c r="AD36" s="20">
        <v>0</v>
      </c>
      <c r="AE36" s="20">
        <v>0</v>
      </c>
      <c r="AF36" s="20">
        <v>6720</v>
      </c>
      <c r="AG36" s="20">
        <v>11080</v>
      </c>
      <c r="AH36" s="20">
        <v>0</v>
      </c>
      <c r="AI36" s="4"/>
    </row>
    <row r="37" spans="1:35" ht="30" customHeight="1">
      <c r="A37" s="16" t="s">
        <v>90</v>
      </c>
      <c r="B37" s="17" t="s">
        <v>88</v>
      </c>
      <c r="C37" s="17" t="s">
        <v>91</v>
      </c>
      <c r="D37" s="18">
        <v>0</v>
      </c>
      <c r="E37" s="19"/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>
        <v>0</v>
      </c>
      <c r="AI37" s="4"/>
    </row>
    <row r="38" spans="1:35" ht="63.95" customHeight="1">
      <c r="A38" s="13" t="s">
        <v>13</v>
      </c>
      <c r="B38" s="21"/>
      <c r="C38" s="21" t="s">
        <v>92</v>
      </c>
      <c r="D38" s="22" t="s">
        <v>93</v>
      </c>
      <c r="E38" s="23"/>
      <c r="F38" s="24" t="s">
        <v>93</v>
      </c>
      <c r="G38" s="24" t="s">
        <v>93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 t="s">
        <v>94</v>
      </c>
      <c r="X38" s="24">
        <v>0</v>
      </c>
      <c r="Y38" s="24">
        <v>0</v>
      </c>
      <c r="Z38" s="24">
        <v>0</v>
      </c>
      <c r="AA38" s="24">
        <v>0</v>
      </c>
      <c r="AB38" s="24" t="s">
        <v>95</v>
      </c>
      <c r="AC38" s="24">
        <v>0</v>
      </c>
      <c r="AD38" s="24">
        <v>0</v>
      </c>
      <c r="AE38" s="24">
        <v>0</v>
      </c>
      <c r="AF38" s="24" t="s">
        <v>96</v>
      </c>
      <c r="AG38" s="24" t="s">
        <v>97</v>
      </c>
      <c r="AH38" s="24">
        <v>0</v>
      </c>
      <c r="AI38" s="4"/>
    </row>
    <row r="39" spans="1:35" ht="47.1" customHeight="1">
      <c r="A39" s="16" t="s">
        <v>98</v>
      </c>
      <c r="B39" s="17" t="s">
        <v>99</v>
      </c>
      <c r="C39" s="17" t="s">
        <v>100</v>
      </c>
      <c r="D39" s="18">
        <v>30000</v>
      </c>
      <c r="E39" s="19"/>
      <c r="F39" s="20">
        <v>30000</v>
      </c>
      <c r="G39" s="20">
        <v>0</v>
      </c>
      <c r="H39" s="20">
        <v>0</v>
      </c>
      <c r="I39" s="20">
        <v>0</v>
      </c>
      <c r="J39" s="20">
        <v>30000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10520</v>
      </c>
      <c r="X39" s="20">
        <v>0</v>
      </c>
      <c r="Y39" s="20">
        <v>0</v>
      </c>
      <c r="Z39" s="20">
        <v>0</v>
      </c>
      <c r="AA39" s="20">
        <v>0</v>
      </c>
      <c r="AB39" s="20">
        <v>10520</v>
      </c>
      <c r="AC39" s="20">
        <v>0</v>
      </c>
      <c r="AD39" s="20">
        <v>0</v>
      </c>
      <c r="AE39" s="20">
        <v>0</v>
      </c>
      <c r="AF39" s="20">
        <v>0</v>
      </c>
      <c r="AG39" s="20">
        <v>19480</v>
      </c>
      <c r="AH39" s="20">
        <v>0</v>
      </c>
      <c r="AI39" s="4"/>
    </row>
    <row r="40" spans="1:35" ht="47.1" customHeight="1">
      <c r="A40" s="16" t="s">
        <v>101</v>
      </c>
      <c r="B40" s="17" t="s">
        <v>99</v>
      </c>
      <c r="C40" s="17" t="s">
        <v>102</v>
      </c>
      <c r="D40" s="18">
        <v>22600</v>
      </c>
      <c r="E40" s="19"/>
      <c r="F40" s="20">
        <v>22600</v>
      </c>
      <c r="G40" s="20">
        <v>17600</v>
      </c>
      <c r="H40" s="20">
        <v>5000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22600</v>
      </c>
      <c r="X40" s="20">
        <v>0</v>
      </c>
      <c r="Y40" s="20">
        <v>0</v>
      </c>
      <c r="Z40" s="20">
        <v>0</v>
      </c>
      <c r="AA40" s="20">
        <v>0</v>
      </c>
      <c r="AB40" s="20">
        <v>8600</v>
      </c>
      <c r="AC40" s="20">
        <v>0</v>
      </c>
      <c r="AD40" s="20">
        <v>0</v>
      </c>
      <c r="AE40" s="20">
        <v>0</v>
      </c>
      <c r="AF40" s="20">
        <v>14000</v>
      </c>
      <c r="AG40" s="20">
        <v>0</v>
      </c>
      <c r="AH40" s="20">
        <v>0</v>
      </c>
      <c r="AI40" s="4"/>
    </row>
    <row r="41" spans="1:35" ht="63.95" customHeight="1">
      <c r="A41" s="13" t="s">
        <v>13</v>
      </c>
      <c r="B41" s="21"/>
      <c r="C41" s="21" t="s">
        <v>103</v>
      </c>
      <c r="D41" s="22" t="s">
        <v>104</v>
      </c>
      <c r="E41" s="23"/>
      <c r="F41" s="24" t="s">
        <v>104</v>
      </c>
      <c r="G41" s="24" t="s">
        <v>105</v>
      </c>
      <c r="H41" s="24" t="s">
        <v>106</v>
      </c>
      <c r="I41" s="24">
        <v>0</v>
      </c>
      <c r="J41" s="24" t="s">
        <v>93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 t="s">
        <v>107</v>
      </c>
      <c r="X41" s="24">
        <v>0</v>
      </c>
      <c r="Y41" s="24">
        <v>0</v>
      </c>
      <c r="Z41" s="24">
        <v>0</v>
      </c>
      <c r="AA41" s="24">
        <v>0</v>
      </c>
      <c r="AB41" s="24" t="s">
        <v>108</v>
      </c>
      <c r="AC41" s="24">
        <v>0</v>
      </c>
      <c r="AD41" s="24">
        <v>0</v>
      </c>
      <c r="AE41" s="24">
        <v>0</v>
      </c>
      <c r="AF41" s="24" t="s">
        <v>109</v>
      </c>
      <c r="AG41" s="24" t="s">
        <v>110</v>
      </c>
      <c r="AH41" s="24">
        <v>0</v>
      </c>
      <c r="AI41" s="4"/>
    </row>
    <row r="42" spans="1:35" ht="47.1" customHeight="1">
      <c r="A42" s="16" t="s">
        <v>111</v>
      </c>
      <c r="B42" s="17" t="s">
        <v>112</v>
      </c>
      <c r="C42" s="17" t="s">
        <v>113</v>
      </c>
      <c r="D42" s="18">
        <v>31540</v>
      </c>
      <c r="E42" s="19"/>
      <c r="F42" s="20">
        <v>31540</v>
      </c>
      <c r="G42" s="20">
        <v>31540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31540</v>
      </c>
      <c r="X42" s="20">
        <v>0</v>
      </c>
      <c r="Y42" s="20">
        <v>0</v>
      </c>
      <c r="Z42" s="20">
        <v>0</v>
      </c>
      <c r="AA42" s="20">
        <v>13770</v>
      </c>
      <c r="AB42" s="20">
        <v>15900</v>
      </c>
      <c r="AC42" s="20">
        <v>0</v>
      </c>
      <c r="AD42" s="20">
        <v>0</v>
      </c>
      <c r="AE42" s="20">
        <v>0</v>
      </c>
      <c r="AF42" s="20">
        <v>1870</v>
      </c>
      <c r="AG42" s="20">
        <v>0</v>
      </c>
      <c r="AH42" s="20">
        <v>0</v>
      </c>
      <c r="AI42" s="4"/>
    </row>
    <row r="43" spans="1:35" ht="47.1" customHeight="1">
      <c r="A43" s="16" t="s">
        <v>114</v>
      </c>
      <c r="B43" s="17" t="s">
        <v>112</v>
      </c>
      <c r="C43" s="17" t="s">
        <v>115</v>
      </c>
      <c r="D43" s="18">
        <v>40000</v>
      </c>
      <c r="E43" s="19"/>
      <c r="F43" s="20">
        <v>40000</v>
      </c>
      <c r="G43" s="20">
        <v>40000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38320</v>
      </c>
      <c r="X43" s="20">
        <v>0</v>
      </c>
      <c r="Y43" s="20">
        <v>0</v>
      </c>
      <c r="Z43" s="20">
        <v>0</v>
      </c>
      <c r="AA43" s="20">
        <v>0</v>
      </c>
      <c r="AB43" s="20">
        <v>22300</v>
      </c>
      <c r="AC43" s="20">
        <v>0</v>
      </c>
      <c r="AD43" s="20">
        <v>0</v>
      </c>
      <c r="AE43" s="20">
        <v>16020</v>
      </c>
      <c r="AF43" s="20">
        <v>0</v>
      </c>
      <c r="AG43" s="20">
        <v>1680</v>
      </c>
      <c r="AH43" s="20">
        <v>0</v>
      </c>
      <c r="AI43" s="4"/>
    </row>
    <row r="44" spans="1:35" ht="47.1" customHeight="1">
      <c r="A44" s="16" t="s">
        <v>116</v>
      </c>
      <c r="B44" s="17" t="s">
        <v>112</v>
      </c>
      <c r="C44" s="17" t="s">
        <v>117</v>
      </c>
      <c r="D44" s="18">
        <v>30000</v>
      </c>
      <c r="E44" s="19"/>
      <c r="F44" s="20">
        <v>30000</v>
      </c>
      <c r="G44" s="20">
        <v>30000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27180</v>
      </c>
      <c r="X44" s="20">
        <v>0</v>
      </c>
      <c r="Y44" s="20">
        <v>0</v>
      </c>
      <c r="Z44" s="20">
        <v>0</v>
      </c>
      <c r="AA44" s="20">
        <v>19240</v>
      </c>
      <c r="AB44" s="20">
        <v>7520</v>
      </c>
      <c r="AC44" s="20">
        <v>0</v>
      </c>
      <c r="AD44" s="20">
        <v>0</v>
      </c>
      <c r="AE44" s="20">
        <v>420</v>
      </c>
      <c r="AF44" s="20">
        <v>0</v>
      </c>
      <c r="AG44" s="20">
        <v>2820</v>
      </c>
      <c r="AH44" s="20">
        <v>0</v>
      </c>
      <c r="AI44" s="4"/>
    </row>
    <row r="45" spans="1:35" ht="35.1" customHeight="1">
      <c r="A45" s="16" t="s">
        <v>118</v>
      </c>
      <c r="B45" s="17" t="s">
        <v>112</v>
      </c>
      <c r="C45" s="17" t="s">
        <v>119</v>
      </c>
      <c r="D45" s="18">
        <v>195</v>
      </c>
      <c r="E45" s="19"/>
      <c r="F45" s="20">
        <v>195</v>
      </c>
      <c r="G45" s="20">
        <v>195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195</v>
      </c>
      <c r="X45" s="20">
        <v>195</v>
      </c>
      <c r="Y45" s="20">
        <v>195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4"/>
    </row>
    <row r="46" spans="1:35" ht="71.099999999999994" customHeight="1">
      <c r="A46" s="13" t="s">
        <v>13</v>
      </c>
      <c r="B46" s="21"/>
      <c r="C46" s="21" t="s">
        <v>120</v>
      </c>
      <c r="D46" s="22" t="s">
        <v>121</v>
      </c>
      <c r="E46" s="23"/>
      <c r="F46" s="24" t="s">
        <v>121</v>
      </c>
      <c r="G46" s="24" t="s">
        <v>121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 t="s">
        <v>122</v>
      </c>
      <c r="X46" s="24">
        <v>195</v>
      </c>
      <c r="Y46" s="24">
        <v>195</v>
      </c>
      <c r="Z46" s="24">
        <v>0</v>
      </c>
      <c r="AA46" s="24" t="s">
        <v>123</v>
      </c>
      <c r="AB46" s="24" t="s">
        <v>124</v>
      </c>
      <c r="AC46" s="24">
        <v>0</v>
      </c>
      <c r="AD46" s="24">
        <v>0</v>
      </c>
      <c r="AE46" s="24" t="s">
        <v>125</v>
      </c>
      <c r="AF46" s="24" t="s">
        <v>126</v>
      </c>
      <c r="AG46" s="24" t="s">
        <v>127</v>
      </c>
      <c r="AH46" s="24">
        <v>0</v>
      </c>
      <c r="AI46" s="4"/>
    </row>
    <row r="47" spans="1:35" ht="47.1" customHeight="1">
      <c r="A47" s="16" t="s">
        <v>128</v>
      </c>
      <c r="B47" s="17" t="s">
        <v>129</v>
      </c>
      <c r="C47" s="17" t="s">
        <v>130</v>
      </c>
      <c r="D47" s="18">
        <v>30000</v>
      </c>
      <c r="E47" s="19"/>
      <c r="F47" s="20">
        <v>30000</v>
      </c>
      <c r="G47" s="20">
        <v>30000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26800</v>
      </c>
      <c r="X47" s="20">
        <v>0</v>
      </c>
      <c r="Y47" s="20">
        <v>0</v>
      </c>
      <c r="Z47" s="20">
        <v>0</v>
      </c>
      <c r="AA47" s="20">
        <v>0</v>
      </c>
      <c r="AB47" s="20">
        <v>26800</v>
      </c>
      <c r="AC47" s="20">
        <v>0</v>
      </c>
      <c r="AD47" s="20">
        <v>0</v>
      </c>
      <c r="AE47" s="20">
        <v>0</v>
      </c>
      <c r="AF47" s="20">
        <v>0</v>
      </c>
      <c r="AG47" s="20">
        <v>3200</v>
      </c>
      <c r="AH47" s="20">
        <v>0</v>
      </c>
      <c r="AI47" s="4"/>
    </row>
    <row r="48" spans="1:35" ht="45" customHeight="1">
      <c r="A48" s="16" t="s">
        <v>131</v>
      </c>
      <c r="B48" s="17" t="s">
        <v>129</v>
      </c>
      <c r="C48" s="17" t="s">
        <v>132</v>
      </c>
      <c r="D48" s="18">
        <v>8300</v>
      </c>
      <c r="E48" s="19"/>
      <c r="F48" s="20">
        <v>8300</v>
      </c>
      <c r="G48" s="20">
        <v>8300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8300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4800</v>
      </c>
      <c r="AE48" s="20">
        <v>0</v>
      </c>
      <c r="AF48" s="20">
        <v>3500</v>
      </c>
      <c r="AG48" s="20">
        <v>0</v>
      </c>
      <c r="AH48" s="20">
        <v>0</v>
      </c>
      <c r="AI48" s="4"/>
    </row>
    <row r="49" spans="1:35" ht="47.1" customHeight="1">
      <c r="A49" s="16" t="s">
        <v>133</v>
      </c>
      <c r="B49" s="17" t="s">
        <v>129</v>
      </c>
      <c r="C49" s="17" t="s">
        <v>134</v>
      </c>
      <c r="D49" s="18">
        <v>11700</v>
      </c>
      <c r="E49" s="19"/>
      <c r="F49" s="20">
        <v>11700</v>
      </c>
      <c r="G49" s="20">
        <v>1700</v>
      </c>
      <c r="H49" s="20">
        <v>10000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11700</v>
      </c>
      <c r="X49" s="20">
        <v>0</v>
      </c>
      <c r="Y49" s="20">
        <v>0</v>
      </c>
      <c r="Z49" s="20">
        <v>0</v>
      </c>
      <c r="AA49" s="20">
        <v>0</v>
      </c>
      <c r="AB49" s="20">
        <v>6300</v>
      </c>
      <c r="AC49" s="20">
        <v>0</v>
      </c>
      <c r="AD49" s="20">
        <v>0</v>
      </c>
      <c r="AE49" s="20">
        <v>5400</v>
      </c>
      <c r="AF49" s="20">
        <v>0</v>
      </c>
      <c r="AG49" s="20">
        <v>0</v>
      </c>
      <c r="AH49" s="20">
        <v>0</v>
      </c>
      <c r="AI49" s="4"/>
    </row>
    <row r="50" spans="1:35" ht="45" customHeight="1">
      <c r="A50" s="16" t="s">
        <v>135</v>
      </c>
      <c r="B50" s="17" t="s">
        <v>129</v>
      </c>
      <c r="C50" s="17" t="s">
        <v>136</v>
      </c>
      <c r="D50" s="18">
        <v>200</v>
      </c>
      <c r="E50" s="19"/>
      <c r="F50" s="20">
        <v>200</v>
      </c>
      <c r="G50" s="20">
        <v>200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200</v>
      </c>
      <c r="X50" s="20">
        <v>200</v>
      </c>
      <c r="Y50" s="20">
        <v>200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  <c r="AF50" s="20">
        <v>0</v>
      </c>
      <c r="AG50" s="20">
        <v>0</v>
      </c>
      <c r="AH50" s="20">
        <v>0</v>
      </c>
      <c r="AI50" s="4"/>
    </row>
    <row r="51" spans="1:35" ht="63.95" customHeight="1">
      <c r="A51" s="13" t="s">
        <v>13</v>
      </c>
      <c r="B51" s="21"/>
      <c r="C51" s="21" t="s">
        <v>137</v>
      </c>
      <c r="D51" s="22" t="s">
        <v>138</v>
      </c>
      <c r="E51" s="23"/>
      <c r="F51" s="24" t="s">
        <v>138</v>
      </c>
      <c r="G51" s="24" t="s">
        <v>139</v>
      </c>
      <c r="H51" s="24" t="s">
        <v>140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 t="s">
        <v>141</v>
      </c>
      <c r="X51" s="24">
        <v>200</v>
      </c>
      <c r="Y51" s="24">
        <v>200</v>
      </c>
      <c r="Z51" s="24">
        <v>0</v>
      </c>
      <c r="AA51" s="24">
        <v>0</v>
      </c>
      <c r="AB51" s="24" t="s">
        <v>142</v>
      </c>
      <c r="AC51" s="24">
        <v>0</v>
      </c>
      <c r="AD51" s="24" t="s">
        <v>143</v>
      </c>
      <c r="AE51" s="24" t="s">
        <v>144</v>
      </c>
      <c r="AF51" s="24" t="s">
        <v>145</v>
      </c>
      <c r="AG51" s="24" t="s">
        <v>146</v>
      </c>
      <c r="AH51" s="24">
        <v>0</v>
      </c>
      <c r="AI51" s="4"/>
    </row>
    <row r="52" spans="1:35" ht="47.1" customHeight="1">
      <c r="A52" s="16" t="s">
        <v>147</v>
      </c>
      <c r="B52" s="17" t="s">
        <v>148</v>
      </c>
      <c r="C52" s="17" t="s">
        <v>149</v>
      </c>
      <c r="D52" s="18">
        <v>12200</v>
      </c>
      <c r="E52" s="19"/>
      <c r="F52" s="20">
        <v>12200</v>
      </c>
      <c r="G52" s="20">
        <v>12200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12200</v>
      </c>
      <c r="X52" s="20">
        <v>0</v>
      </c>
      <c r="Y52" s="20">
        <v>0</v>
      </c>
      <c r="Z52" s="20">
        <v>0</v>
      </c>
      <c r="AA52" s="20">
        <v>0</v>
      </c>
      <c r="AB52" s="20">
        <v>12200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4"/>
    </row>
    <row r="53" spans="1:35" ht="63.95" customHeight="1">
      <c r="A53" s="13" t="s">
        <v>13</v>
      </c>
      <c r="B53" s="21"/>
      <c r="C53" s="21" t="s">
        <v>150</v>
      </c>
      <c r="D53" s="22" t="s">
        <v>95</v>
      </c>
      <c r="E53" s="23"/>
      <c r="F53" s="24" t="s">
        <v>95</v>
      </c>
      <c r="G53" s="24" t="s">
        <v>95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 t="s">
        <v>95</v>
      </c>
      <c r="X53" s="24">
        <v>0</v>
      </c>
      <c r="Y53" s="24">
        <v>0</v>
      </c>
      <c r="Z53" s="24">
        <v>0</v>
      </c>
      <c r="AA53" s="24">
        <v>0</v>
      </c>
      <c r="AB53" s="24" t="s">
        <v>95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4">
        <v>0</v>
      </c>
      <c r="AI53" s="4"/>
    </row>
    <row r="54" spans="1:35" ht="47.1" customHeight="1">
      <c r="A54" s="16" t="s">
        <v>151</v>
      </c>
      <c r="B54" s="17" t="s">
        <v>152</v>
      </c>
      <c r="C54" s="17" t="s">
        <v>153</v>
      </c>
      <c r="D54" s="18">
        <v>10000</v>
      </c>
      <c r="E54" s="19"/>
      <c r="F54" s="20">
        <v>10000</v>
      </c>
      <c r="G54" s="20">
        <v>10000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10000</v>
      </c>
      <c r="X54" s="20">
        <v>0</v>
      </c>
      <c r="Y54" s="20">
        <v>0</v>
      </c>
      <c r="Z54" s="20">
        <v>0</v>
      </c>
      <c r="AA54" s="20">
        <v>0</v>
      </c>
      <c r="AB54" s="20">
        <v>5000</v>
      </c>
      <c r="AC54" s="20">
        <v>0</v>
      </c>
      <c r="AD54" s="20">
        <v>0</v>
      </c>
      <c r="AE54" s="20">
        <v>0</v>
      </c>
      <c r="AF54" s="20">
        <v>5000</v>
      </c>
      <c r="AG54" s="20">
        <v>0</v>
      </c>
      <c r="AH54" s="20">
        <v>0</v>
      </c>
      <c r="AI54" s="4"/>
    </row>
    <row r="55" spans="1:35" ht="47.1" customHeight="1">
      <c r="A55" s="16" t="s">
        <v>154</v>
      </c>
      <c r="B55" s="17" t="s">
        <v>152</v>
      </c>
      <c r="C55" s="17" t="s">
        <v>155</v>
      </c>
      <c r="D55" s="18">
        <v>20000</v>
      </c>
      <c r="E55" s="19"/>
      <c r="F55" s="20">
        <v>20000</v>
      </c>
      <c r="G55" s="20">
        <v>0</v>
      </c>
      <c r="H55" s="20">
        <v>0</v>
      </c>
      <c r="I55" s="20">
        <v>0</v>
      </c>
      <c r="J55" s="20">
        <v>20000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11600</v>
      </c>
      <c r="X55" s="20">
        <v>0</v>
      </c>
      <c r="Y55" s="20">
        <v>0</v>
      </c>
      <c r="Z55" s="20">
        <v>0</v>
      </c>
      <c r="AA55" s="20">
        <v>0</v>
      </c>
      <c r="AB55" s="20">
        <v>11600</v>
      </c>
      <c r="AC55" s="20">
        <v>0</v>
      </c>
      <c r="AD55" s="20">
        <v>0</v>
      </c>
      <c r="AE55" s="20">
        <v>0</v>
      </c>
      <c r="AF55" s="20">
        <v>0</v>
      </c>
      <c r="AG55" s="20">
        <v>8400</v>
      </c>
      <c r="AH55" s="20">
        <v>0</v>
      </c>
      <c r="AI55" s="4"/>
    </row>
    <row r="56" spans="1:35" ht="63.95" customHeight="1">
      <c r="A56" s="13" t="s">
        <v>13</v>
      </c>
      <c r="B56" s="21"/>
      <c r="C56" s="21" t="s">
        <v>156</v>
      </c>
      <c r="D56" s="22" t="s">
        <v>93</v>
      </c>
      <c r="E56" s="23"/>
      <c r="F56" s="24" t="s">
        <v>93</v>
      </c>
      <c r="G56" s="24" t="s">
        <v>140</v>
      </c>
      <c r="H56" s="24">
        <v>0</v>
      </c>
      <c r="I56" s="24">
        <v>0</v>
      </c>
      <c r="J56" s="24" t="s">
        <v>157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 t="s">
        <v>158</v>
      </c>
      <c r="X56" s="24">
        <v>0</v>
      </c>
      <c r="Y56" s="24">
        <v>0</v>
      </c>
      <c r="Z56" s="24">
        <v>0</v>
      </c>
      <c r="AA56" s="24">
        <v>0</v>
      </c>
      <c r="AB56" s="24" t="s">
        <v>159</v>
      </c>
      <c r="AC56" s="24">
        <v>0</v>
      </c>
      <c r="AD56" s="24">
        <v>0</v>
      </c>
      <c r="AE56" s="24">
        <v>0</v>
      </c>
      <c r="AF56" s="24" t="s">
        <v>106</v>
      </c>
      <c r="AG56" s="24" t="s">
        <v>160</v>
      </c>
      <c r="AH56" s="24">
        <v>0</v>
      </c>
      <c r="AI56" s="4"/>
    </row>
    <row r="57" spans="1:35" ht="47.1" customHeight="1">
      <c r="A57" s="16" t="s">
        <v>161</v>
      </c>
      <c r="B57" s="17" t="s">
        <v>162</v>
      </c>
      <c r="C57" s="17" t="s">
        <v>163</v>
      </c>
      <c r="D57" s="18">
        <v>14260</v>
      </c>
      <c r="E57" s="19"/>
      <c r="F57" s="20">
        <v>14260</v>
      </c>
      <c r="G57" s="20">
        <v>14260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14260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14260</v>
      </c>
      <c r="AG57" s="20">
        <v>0</v>
      </c>
      <c r="AH57" s="20">
        <v>0</v>
      </c>
      <c r="AI57" s="4"/>
    </row>
    <row r="58" spans="1:35" ht="47.1" customHeight="1">
      <c r="A58" s="16" t="s">
        <v>164</v>
      </c>
      <c r="B58" s="17" t="s">
        <v>162</v>
      </c>
      <c r="C58" s="17" t="s">
        <v>165</v>
      </c>
      <c r="D58" s="18">
        <v>30000</v>
      </c>
      <c r="E58" s="19"/>
      <c r="F58" s="20">
        <v>30000</v>
      </c>
      <c r="G58" s="20">
        <v>30000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12248</v>
      </c>
      <c r="X58" s="20">
        <v>0</v>
      </c>
      <c r="Y58" s="20">
        <v>0</v>
      </c>
      <c r="Z58" s="20">
        <v>0</v>
      </c>
      <c r="AA58" s="20">
        <v>0</v>
      </c>
      <c r="AB58" s="20">
        <v>10950</v>
      </c>
      <c r="AC58" s="20">
        <v>0</v>
      </c>
      <c r="AD58" s="20">
        <v>0</v>
      </c>
      <c r="AE58" s="20">
        <v>0</v>
      </c>
      <c r="AF58" s="20">
        <v>1298</v>
      </c>
      <c r="AG58" s="20">
        <v>17752</v>
      </c>
      <c r="AH58" s="20">
        <v>0</v>
      </c>
      <c r="AI58" s="4"/>
    </row>
    <row r="59" spans="1:35" ht="35.1" customHeight="1">
      <c r="A59" s="16" t="s">
        <v>166</v>
      </c>
      <c r="B59" s="17" t="s">
        <v>162</v>
      </c>
      <c r="C59" s="17" t="s">
        <v>167</v>
      </c>
      <c r="D59" s="18">
        <v>200</v>
      </c>
      <c r="E59" s="19"/>
      <c r="F59" s="20">
        <v>200</v>
      </c>
      <c r="G59" s="20">
        <v>200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200</v>
      </c>
      <c r="X59" s="20">
        <v>195</v>
      </c>
      <c r="Y59" s="20">
        <v>195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5</v>
      </c>
      <c r="AF59" s="20">
        <v>0</v>
      </c>
      <c r="AG59" s="20">
        <v>0</v>
      </c>
      <c r="AH59" s="20">
        <v>0</v>
      </c>
      <c r="AI59" s="4"/>
    </row>
    <row r="60" spans="1:35" ht="63.95" customHeight="1">
      <c r="A60" s="13" t="s">
        <v>13</v>
      </c>
      <c r="B60" s="21"/>
      <c r="C60" s="21" t="s">
        <v>168</v>
      </c>
      <c r="D60" s="22" t="s">
        <v>169</v>
      </c>
      <c r="E60" s="23"/>
      <c r="F60" s="24" t="s">
        <v>169</v>
      </c>
      <c r="G60" s="24" t="s">
        <v>169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 t="s">
        <v>170</v>
      </c>
      <c r="X60" s="24">
        <v>195</v>
      </c>
      <c r="Y60" s="24">
        <v>195</v>
      </c>
      <c r="Z60" s="24">
        <v>0</v>
      </c>
      <c r="AA60" s="24">
        <v>0</v>
      </c>
      <c r="AB60" s="24" t="s">
        <v>171</v>
      </c>
      <c r="AC60" s="24">
        <v>0</v>
      </c>
      <c r="AD60" s="24">
        <v>0</v>
      </c>
      <c r="AE60" s="24">
        <v>5</v>
      </c>
      <c r="AF60" s="24" t="s">
        <v>172</v>
      </c>
      <c r="AG60" s="24" t="s">
        <v>173</v>
      </c>
      <c r="AH60" s="24">
        <v>0</v>
      </c>
      <c r="AI60" s="4"/>
    </row>
    <row r="61" spans="1:35" ht="45" customHeight="1">
      <c r="A61" s="16" t="s">
        <v>174</v>
      </c>
      <c r="B61" s="17" t="s">
        <v>175</v>
      </c>
      <c r="C61" s="17" t="s">
        <v>176</v>
      </c>
      <c r="D61" s="18">
        <v>8050</v>
      </c>
      <c r="E61" s="19"/>
      <c r="F61" s="20">
        <v>8050</v>
      </c>
      <c r="G61" s="20">
        <v>8050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8050</v>
      </c>
      <c r="X61" s="20">
        <v>0</v>
      </c>
      <c r="Y61" s="20">
        <v>0</v>
      </c>
      <c r="Z61" s="20">
        <v>0</v>
      </c>
      <c r="AA61" s="20">
        <v>0</v>
      </c>
      <c r="AB61" s="20">
        <v>8050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>
        <v>0</v>
      </c>
      <c r="AI61" s="4"/>
    </row>
    <row r="62" spans="1:35" ht="47.1" customHeight="1">
      <c r="A62" s="16" t="s">
        <v>177</v>
      </c>
      <c r="B62" s="17" t="s">
        <v>175</v>
      </c>
      <c r="C62" s="17" t="s">
        <v>178</v>
      </c>
      <c r="D62" s="18">
        <v>19920</v>
      </c>
      <c r="E62" s="19"/>
      <c r="F62" s="20">
        <v>19920</v>
      </c>
      <c r="G62" s="20">
        <v>19920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19920</v>
      </c>
      <c r="X62" s="20">
        <v>0</v>
      </c>
      <c r="Y62" s="20">
        <v>0</v>
      </c>
      <c r="Z62" s="20">
        <v>0</v>
      </c>
      <c r="AA62" s="20">
        <v>9620</v>
      </c>
      <c r="AB62" s="20">
        <v>10300</v>
      </c>
      <c r="AC62" s="20">
        <v>0</v>
      </c>
      <c r="AD62" s="20">
        <v>0</v>
      </c>
      <c r="AE62" s="20">
        <v>0</v>
      </c>
      <c r="AF62" s="20">
        <v>0</v>
      </c>
      <c r="AG62" s="20">
        <v>0</v>
      </c>
      <c r="AH62" s="20">
        <v>0</v>
      </c>
      <c r="AI62" s="4"/>
    </row>
    <row r="63" spans="1:35" ht="63.95" customHeight="1">
      <c r="A63" s="13" t="s">
        <v>13</v>
      </c>
      <c r="B63" s="21"/>
      <c r="C63" s="21" t="s">
        <v>179</v>
      </c>
      <c r="D63" s="22" t="s">
        <v>180</v>
      </c>
      <c r="E63" s="23"/>
      <c r="F63" s="24" t="s">
        <v>180</v>
      </c>
      <c r="G63" s="24" t="s">
        <v>180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 t="s">
        <v>180</v>
      </c>
      <c r="X63" s="24">
        <v>0</v>
      </c>
      <c r="Y63" s="24">
        <v>0</v>
      </c>
      <c r="Z63" s="24">
        <v>0</v>
      </c>
      <c r="AA63" s="24" t="s">
        <v>17</v>
      </c>
      <c r="AB63" s="24" t="s">
        <v>181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4"/>
    </row>
    <row r="64" spans="1:35" ht="47.1" customHeight="1">
      <c r="A64" s="16" t="s">
        <v>182</v>
      </c>
      <c r="B64" s="17" t="s">
        <v>183</v>
      </c>
      <c r="C64" s="17" t="s">
        <v>184</v>
      </c>
      <c r="D64" s="18">
        <v>34030</v>
      </c>
      <c r="E64" s="19"/>
      <c r="F64" s="20">
        <v>34030</v>
      </c>
      <c r="G64" s="20">
        <v>34030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34030</v>
      </c>
      <c r="X64" s="20">
        <v>0</v>
      </c>
      <c r="Y64" s="20">
        <v>0</v>
      </c>
      <c r="Z64" s="20">
        <v>0</v>
      </c>
      <c r="AA64" s="20">
        <v>0</v>
      </c>
      <c r="AB64" s="20">
        <v>34030</v>
      </c>
      <c r="AC64" s="20">
        <v>0</v>
      </c>
      <c r="AD64" s="20">
        <v>0</v>
      </c>
      <c r="AE64" s="20">
        <v>0</v>
      </c>
      <c r="AF64" s="20">
        <v>0</v>
      </c>
      <c r="AG64" s="20">
        <v>0</v>
      </c>
      <c r="AH64" s="20">
        <v>0</v>
      </c>
      <c r="AI64" s="4"/>
    </row>
    <row r="65" spans="1:35" ht="47.1" customHeight="1">
      <c r="A65" s="16" t="s">
        <v>185</v>
      </c>
      <c r="B65" s="17" t="s">
        <v>183</v>
      </c>
      <c r="C65" s="17" t="s">
        <v>186</v>
      </c>
      <c r="D65" s="18">
        <v>16600</v>
      </c>
      <c r="E65" s="19"/>
      <c r="F65" s="20">
        <v>16600</v>
      </c>
      <c r="G65" s="20">
        <v>11600</v>
      </c>
      <c r="H65" s="20">
        <v>0</v>
      </c>
      <c r="I65" s="20">
        <v>0</v>
      </c>
      <c r="J65" s="20">
        <v>5000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16600</v>
      </c>
      <c r="X65" s="20">
        <v>0</v>
      </c>
      <c r="Y65" s="20">
        <v>0</v>
      </c>
      <c r="Z65" s="20">
        <v>0</v>
      </c>
      <c r="AA65" s="20">
        <v>0</v>
      </c>
      <c r="AB65" s="20">
        <v>11600</v>
      </c>
      <c r="AC65" s="20">
        <v>0</v>
      </c>
      <c r="AD65" s="20">
        <v>0</v>
      </c>
      <c r="AE65" s="20">
        <v>0</v>
      </c>
      <c r="AF65" s="20">
        <v>5000</v>
      </c>
      <c r="AG65" s="20">
        <v>0</v>
      </c>
      <c r="AH65" s="20">
        <v>0</v>
      </c>
      <c r="AI65" s="4"/>
    </row>
    <row r="66" spans="1:35" ht="63.95" customHeight="1">
      <c r="A66" s="13" t="s">
        <v>13</v>
      </c>
      <c r="B66" s="21"/>
      <c r="C66" s="21" t="s">
        <v>187</v>
      </c>
      <c r="D66" s="22" t="s">
        <v>188</v>
      </c>
      <c r="E66" s="23"/>
      <c r="F66" s="24" t="s">
        <v>188</v>
      </c>
      <c r="G66" s="24" t="s">
        <v>189</v>
      </c>
      <c r="H66" s="24">
        <v>0</v>
      </c>
      <c r="I66" s="24">
        <v>0</v>
      </c>
      <c r="J66" s="24" t="s">
        <v>106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 t="s">
        <v>188</v>
      </c>
      <c r="X66" s="24">
        <v>0</v>
      </c>
      <c r="Y66" s="24">
        <v>0</v>
      </c>
      <c r="Z66" s="24">
        <v>0</v>
      </c>
      <c r="AA66" s="24">
        <v>0</v>
      </c>
      <c r="AB66" s="24" t="s">
        <v>189</v>
      </c>
      <c r="AC66" s="24">
        <v>0</v>
      </c>
      <c r="AD66" s="24">
        <v>0</v>
      </c>
      <c r="AE66" s="24">
        <v>0</v>
      </c>
      <c r="AF66" s="24" t="s">
        <v>106</v>
      </c>
      <c r="AG66" s="24">
        <v>0</v>
      </c>
      <c r="AH66" s="24">
        <v>0</v>
      </c>
      <c r="AI66" s="4"/>
    </row>
    <row r="67" spans="1:35" ht="47.1" customHeight="1">
      <c r="A67" s="16" t="s">
        <v>190</v>
      </c>
      <c r="B67" s="17" t="s">
        <v>191</v>
      </c>
      <c r="C67" s="17" t="s">
        <v>192</v>
      </c>
      <c r="D67" s="18">
        <v>30000</v>
      </c>
      <c r="E67" s="19"/>
      <c r="F67" s="20">
        <v>30000</v>
      </c>
      <c r="G67" s="20">
        <v>30000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5800</v>
      </c>
      <c r="X67" s="20">
        <v>0</v>
      </c>
      <c r="Y67" s="20">
        <v>0</v>
      </c>
      <c r="Z67" s="20">
        <v>0</v>
      </c>
      <c r="AA67" s="20">
        <v>0</v>
      </c>
      <c r="AB67" s="20">
        <v>5800</v>
      </c>
      <c r="AC67" s="20">
        <v>0</v>
      </c>
      <c r="AD67" s="20">
        <v>0</v>
      </c>
      <c r="AE67" s="20">
        <v>0</v>
      </c>
      <c r="AF67" s="20">
        <v>0</v>
      </c>
      <c r="AG67" s="20">
        <v>24200</v>
      </c>
      <c r="AH67" s="20">
        <v>0</v>
      </c>
      <c r="AI67" s="4"/>
    </row>
    <row r="68" spans="1:35" ht="45" customHeight="1">
      <c r="A68" s="16" t="s">
        <v>193</v>
      </c>
      <c r="B68" s="17" t="s">
        <v>191</v>
      </c>
      <c r="C68" s="17" t="s">
        <v>194</v>
      </c>
      <c r="D68" s="18">
        <v>5000</v>
      </c>
      <c r="E68" s="19"/>
      <c r="F68" s="20">
        <v>5000</v>
      </c>
      <c r="G68" s="20">
        <v>5000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5000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  <c r="AD68" s="20">
        <v>0</v>
      </c>
      <c r="AE68" s="20">
        <v>0</v>
      </c>
      <c r="AF68" s="20">
        <v>5000</v>
      </c>
      <c r="AG68" s="20">
        <v>0</v>
      </c>
      <c r="AH68" s="20">
        <v>0</v>
      </c>
      <c r="AI68" s="4"/>
    </row>
    <row r="69" spans="1:35" ht="45" customHeight="1">
      <c r="A69" s="16" t="s">
        <v>195</v>
      </c>
      <c r="B69" s="17" t="s">
        <v>191</v>
      </c>
      <c r="C69" s="17" t="s">
        <v>196</v>
      </c>
      <c r="D69" s="18">
        <v>240</v>
      </c>
      <c r="E69" s="19"/>
      <c r="F69" s="20">
        <v>240</v>
      </c>
      <c r="G69" s="20">
        <v>240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240</v>
      </c>
      <c r="X69" s="20">
        <v>240</v>
      </c>
      <c r="Y69" s="20">
        <v>240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4"/>
    </row>
    <row r="70" spans="1:35" ht="63.95" customHeight="1">
      <c r="A70" s="13" t="s">
        <v>13</v>
      </c>
      <c r="B70" s="21"/>
      <c r="C70" s="21" t="s">
        <v>197</v>
      </c>
      <c r="D70" s="22" t="s">
        <v>198</v>
      </c>
      <c r="E70" s="23"/>
      <c r="F70" s="24" t="s">
        <v>198</v>
      </c>
      <c r="G70" s="24" t="s">
        <v>198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 t="s">
        <v>199</v>
      </c>
      <c r="X70" s="24">
        <v>240</v>
      </c>
      <c r="Y70" s="24">
        <v>240</v>
      </c>
      <c r="Z70" s="24">
        <v>0</v>
      </c>
      <c r="AA70" s="24">
        <v>0</v>
      </c>
      <c r="AB70" s="24" t="s">
        <v>200</v>
      </c>
      <c r="AC70" s="24">
        <v>0</v>
      </c>
      <c r="AD70" s="24">
        <v>0</v>
      </c>
      <c r="AE70" s="24">
        <v>0</v>
      </c>
      <c r="AF70" s="24" t="s">
        <v>106</v>
      </c>
      <c r="AG70" s="24" t="s">
        <v>201</v>
      </c>
      <c r="AH70" s="24">
        <v>0</v>
      </c>
      <c r="AI70" s="4"/>
    </row>
    <row r="71" spans="1:35" ht="47.1" customHeight="1">
      <c r="A71" s="16" t="s">
        <v>202</v>
      </c>
      <c r="B71" s="17" t="s">
        <v>203</v>
      </c>
      <c r="C71" s="17" t="s">
        <v>204</v>
      </c>
      <c r="D71" s="18">
        <v>32040</v>
      </c>
      <c r="E71" s="19"/>
      <c r="F71" s="20">
        <v>32040</v>
      </c>
      <c r="G71" s="20">
        <v>32040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32040</v>
      </c>
      <c r="X71" s="20">
        <v>0</v>
      </c>
      <c r="Y71" s="20">
        <v>0</v>
      </c>
      <c r="Z71" s="20">
        <v>0</v>
      </c>
      <c r="AA71" s="20">
        <v>25240</v>
      </c>
      <c r="AB71" s="20">
        <v>6800</v>
      </c>
      <c r="AC71" s="20">
        <v>0</v>
      </c>
      <c r="AD71" s="20">
        <v>0</v>
      </c>
      <c r="AE71" s="20">
        <v>0</v>
      </c>
      <c r="AF71" s="20">
        <v>0</v>
      </c>
      <c r="AG71" s="20">
        <v>0</v>
      </c>
      <c r="AH71" s="20">
        <v>0</v>
      </c>
      <c r="AI71" s="4"/>
    </row>
    <row r="72" spans="1:35" ht="47.1" customHeight="1">
      <c r="A72" s="16" t="s">
        <v>205</v>
      </c>
      <c r="B72" s="17" t="s">
        <v>203</v>
      </c>
      <c r="C72" s="17" t="s">
        <v>206</v>
      </c>
      <c r="D72" s="18">
        <v>11120</v>
      </c>
      <c r="E72" s="19"/>
      <c r="F72" s="20">
        <v>11120</v>
      </c>
      <c r="G72" s="20">
        <v>11120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11120</v>
      </c>
      <c r="X72" s="20">
        <v>0</v>
      </c>
      <c r="Y72" s="20">
        <v>0</v>
      </c>
      <c r="Z72" s="20">
        <v>0</v>
      </c>
      <c r="AA72" s="20">
        <v>11120</v>
      </c>
      <c r="AB72" s="20">
        <v>0</v>
      </c>
      <c r="AC72" s="20">
        <v>0</v>
      </c>
      <c r="AD72" s="20">
        <v>0</v>
      </c>
      <c r="AE72" s="20">
        <v>0</v>
      </c>
      <c r="AF72" s="20">
        <v>0</v>
      </c>
      <c r="AG72" s="20">
        <v>0</v>
      </c>
      <c r="AH72" s="20">
        <v>0</v>
      </c>
      <c r="AI72" s="4"/>
    </row>
    <row r="73" spans="1:35" ht="63.95" customHeight="1">
      <c r="A73" s="13" t="s">
        <v>13</v>
      </c>
      <c r="B73" s="21"/>
      <c r="C73" s="21" t="s">
        <v>207</v>
      </c>
      <c r="D73" s="22" t="s">
        <v>208</v>
      </c>
      <c r="E73" s="23"/>
      <c r="F73" s="24" t="s">
        <v>208</v>
      </c>
      <c r="G73" s="24" t="s">
        <v>208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 t="s">
        <v>208</v>
      </c>
      <c r="X73" s="24">
        <v>0</v>
      </c>
      <c r="Y73" s="24">
        <v>0</v>
      </c>
      <c r="Z73" s="24">
        <v>0</v>
      </c>
      <c r="AA73" s="24" t="s">
        <v>209</v>
      </c>
      <c r="AB73" s="24" t="s">
        <v>210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4"/>
    </row>
    <row r="74" spans="1:35" ht="47.1" customHeight="1">
      <c r="A74" s="16" t="s">
        <v>211</v>
      </c>
      <c r="B74" s="17" t="s">
        <v>212</v>
      </c>
      <c r="C74" s="17" t="s">
        <v>213</v>
      </c>
      <c r="D74" s="18">
        <v>13700</v>
      </c>
      <c r="E74" s="19"/>
      <c r="F74" s="20">
        <v>13700</v>
      </c>
      <c r="G74" s="20">
        <v>8700</v>
      </c>
      <c r="H74" s="20">
        <v>0</v>
      </c>
      <c r="I74" s="20">
        <v>0</v>
      </c>
      <c r="J74" s="20">
        <v>5000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13700</v>
      </c>
      <c r="X74" s="20">
        <v>0</v>
      </c>
      <c r="Y74" s="20">
        <v>0</v>
      </c>
      <c r="Z74" s="20">
        <v>0</v>
      </c>
      <c r="AA74" s="20">
        <v>8700</v>
      </c>
      <c r="AB74" s="20">
        <v>0</v>
      </c>
      <c r="AC74" s="20">
        <v>0</v>
      </c>
      <c r="AD74" s="20">
        <v>0</v>
      </c>
      <c r="AE74" s="20">
        <v>0</v>
      </c>
      <c r="AF74" s="20">
        <v>5000</v>
      </c>
      <c r="AG74" s="20">
        <v>0</v>
      </c>
      <c r="AH74" s="20">
        <v>0</v>
      </c>
      <c r="AI74" s="4"/>
    </row>
    <row r="75" spans="1:35" ht="47.1" customHeight="1">
      <c r="A75" s="16" t="s">
        <v>214</v>
      </c>
      <c r="B75" s="17" t="s">
        <v>212</v>
      </c>
      <c r="C75" s="17" t="s">
        <v>215</v>
      </c>
      <c r="D75" s="18">
        <v>18550</v>
      </c>
      <c r="E75" s="19"/>
      <c r="F75" s="20">
        <v>18550</v>
      </c>
      <c r="G75" s="20">
        <v>18550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18550</v>
      </c>
      <c r="X75" s="20">
        <v>0</v>
      </c>
      <c r="Y75" s="20">
        <v>0</v>
      </c>
      <c r="Z75" s="20">
        <v>0</v>
      </c>
      <c r="AA75" s="20">
        <v>0</v>
      </c>
      <c r="AB75" s="20">
        <v>18550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4"/>
    </row>
    <row r="76" spans="1:35" ht="41.1" customHeight="1">
      <c r="A76" s="16" t="s">
        <v>216</v>
      </c>
      <c r="B76" s="17" t="s">
        <v>212</v>
      </c>
      <c r="C76" s="17" t="s">
        <v>217</v>
      </c>
      <c r="D76" s="18">
        <v>2000</v>
      </c>
      <c r="E76" s="19"/>
      <c r="F76" s="20">
        <v>2000</v>
      </c>
      <c r="G76" s="20">
        <v>2000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2000</v>
      </c>
      <c r="X76" s="20">
        <v>0</v>
      </c>
      <c r="Y76" s="20">
        <v>0</v>
      </c>
      <c r="Z76" s="20">
        <v>0</v>
      </c>
      <c r="AA76" s="20">
        <v>0</v>
      </c>
      <c r="AB76" s="20">
        <v>2000</v>
      </c>
      <c r="AC76" s="20">
        <v>0</v>
      </c>
      <c r="AD76" s="20">
        <v>0</v>
      </c>
      <c r="AE76" s="20">
        <v>0</v>
      </c>
      <c r="AF76" s="20">
        <v>0</v>
      </c>
      <c r="AG76" s="20">
        <v>0</v>
      </c>
      <c r="AH76" s="20">
        <v>0</v>
      </c>
      <c r="AI76" s="4"/>
    </row>
    <row r="77" spans="1:35" ht="63.95" customHeight="1">
      <c r="A77" s="13" t="s">
        <v>13</v>
      </c>
      <c r="B77" s="21"/>
      <c r="C77" s="21" t="s">
        <v>218</v>
      </c>
      <c r="D77" s="22" t="s">
        <v>219</v>
      </c>
      <c r="E77" s="23"/>
      <c r="F77" s="24" t="s">
        <v>219</v>
      </c>
      <c r="G77" s="24" t="s">
        <v>220</v>
      </c>
      <c r="H77" s="24">
        <v>0</v>
      </c>
      <c r="I77" s="24">
        <v>0</v>
      </c>
      <c r="J77" s="24" t="s">
        <v>106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 t="s">
        <v>219</v>
      </c>
      <c r="X77" s="24">
        <v>0</v>
      </c>
      <c r="Y77" s="24">
        <v>0</v>
      </c>
      <c r="Z77" s="24">
        <v>0</v>
      </c>
      <c r="AA77" s="24" t="s">
        <v>221</v>
      </c>
      <c r="AB77" s="24" t="s">
        <v>222</v>
      </c>
      <c r="AC77" s="24">
        <v>0</v>
      </c>
      <c r="AD77" s="24">
        <v>0</v>
      </c>
      <c r="AE77" s="24">
        <v>0</v>
      </c>
      <c r="AF77" s="24" t="s">
        <v>106</v>
      </c>
      <c r="AG77" s="24">
        <v>0</v>
      </c>
      <c r="AH77" s="24">
        <v>0</v>
      </c>
      <c r="AI77" s="4"/>
    </row>
    <row r="78" spans="1:35" ht="47.1" customHeight="1">
      <c r="A78" s="16" t="s">
        <v>223</v>
      </c>
      <c r="B78" s="17" t="s">
        <v>224</v>
      </c>
      <c r="C78" s="17" t="s">
        <v>225</v>
      </c>
      <c r="D78" s="18">
        <v>30000</v>
      </c>
      <c r="E78" s="19"/>
      <c r="F78" s="20">
        <v>30000</v>
      </c>
      <c r="G78" s="20">
        <v>30000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7050</v>
      </c>
      <c r="X78" s="20">
        <v>0</v>
      </c>
      <c r="Y78" s="20">
        <v>0</v>
      </c>
      <c r="Z78" s="20">
        <v>0</v>
      </c>
      <c r="AA78" s="20">
        <v>0</v>
      </c>
      <c r="AB78" s="20">
        <v>7050</v>
      </c>
      <c r="AC78" s="20">
        <v>0</v>
      </c>
      <c r="AD78" s="20">
        <v>0</v>
      </c>
      <c r="AE78" s="20">
        <v>0</v>
      </c>
      <c r="AF78" s="20">
        <v>0</v>
      </c>
      <c r="AG78" s="20">
        <v>22950</v>
      </c>
      <c r="AH78" s="20">
        <v>0</v>
      </c>
      <c r="AI78" s="4"/>
    </row>
    <row r="79" spans="1:35" ht="41.1" customHeight="1">
      <c r="A79" s="16" t="s">
        <v>226</v>
      </c>
      <c r="B79" s="17" t="s">
        <v>224</v>
      </c>
      <c r="C79" s="17" t="s">
        <v>227</v>
      </c>
      <c r="D79" s="18">
        <v>1900</v>
      </c>
      <c r="E79" s="19"/>
      <c r="F79" s="20">
        <v>1900</v>
      </c>
      <c r="G79" s="20">
        <v>1900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1900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  <c r="AF79" s="20">
        <v>1900</v>
      </c>
      <c r="AG79" s="20">
        <v>0</v>
      </c>
      <c r="AH79" s="20">
        <v>0</v>
      </c>
      <c r="AI79" s="4"/>
    </row>
    <row r="80" spans="1:35" ht="63.95" customHeight="1">
      <c r="A80" s="13" t="s">
        <v>13</v>
      </c>
      <c r="B80" s="21"/>
      <c r="C80" s="21" t="s">
        <v>228</v>
      </c>
      <c r="D80" s="22" t="s">
        <v>229</v>
      </c>
      <c r="E80" s="23"/>
      <c r="F80" s="24" t="s">
        <v>229</v>
      </c>
      <c r="G80" s="24" t="s">
        <v>229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4" t="s">
        <v>230</v>
      </c>
      <c r="X80" s="24">
        <v>0</v>
      </c>
      <c r="Y80" s="24">
        <v>0</v>
      </c>
      <c r="Z80" s="24">
        <v>0</v>
      </c>
      <c r="AA80" s="24">
        <v>0</v>
      </c>
      <c r="AB80" s="24" t="s">
        <v>231</v>
      </c>
      <c r="AC80" s="24">
        <v>0</v>
      </c>
      <c r="AD80" s="24">
        <v>0</v>
      </c>
      <c r="AE80" s="24">
        <v>0</v>
      </c>
      <c r="AF80" s="24" t="s">
        <v>232</v>
      </c>
      <c r="AG80" s="24" t="s">
        <v>233</v>
      </c>
      <c r="AH80" s="24">
        <v>0</v>
      </c>
      <c r="AI80" s="4"/>
    </row>
    <row r="81" spans="1:35" ht="41.1" customHeight="1">
      <c r="A81" s="16" t="s">
        <v>234</v>
      </c>
      <c r="B81" s="17" t="s">
        <v>235</v>
      </c>
      <c r="C81" s="17" t="s">
        <v>236</v>
      </c>
      <c r="D81" s="18">
        <v>7000</v>
      </c>
      <c r="E81" s="19"/>
      <c r="F81" s="20">
        <v>7000</v>
      </c>
      <c r="G81" s="20">
        <v>7000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6800</v>
      </c>
      <c r="X81" s="20">
        <v>0</v>
      </c>
      <c r="Y81" s="20">
        <v>0</v>
      </c>
      <c r="Z81" s="20">
        <v>0</v>
      </c>
      <c r="AA81" s="20">
        <v>0</v>
      </c>
      <c r="AB81" s="20">
        <v>6800</v>
      </c>
      <c r="AC81" s="20">
        <v>0</v>
      </c>
      <c r="AD81" s="20">
        <v>0</v>
      </c>
      <c r="AE81" s="20">
        <v>0</v>
      </c>
      <c r="AF81" s="20">
        <v>0</v>
      </c>
      <c r="AG81" s="20">
        <v>200</v>
      </c>
      <c r="AH81" s="20">
        <v>0</v>
      </c>
      <c r="AI81" s="4"/>
    </row>
    <row r="82" spans="1:35" ht="47.1" customHeight="1">
      <c r="A82" s="16" t="s">
        <v>237</v>
      </c>
      <c r="B82" s="17" t="s">
        <v>235</v>
      </c>
      <c r="C82" s="17" t="s">
        <v>238</v>
      </c>
      <c r="D82" s="18">
        <v>60400</v>
      </c>
      <c r="E82" s="19"/>
      <c r="F82" s="20">
        <v>60400</v>
      </c>
      <c r="G82" s="20">
        <v>60400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42500</v>
      </c>
      <c r="X82" s="20">
        <v>0</v>
      </c>
      <c r="Y82" s="20">
        <v>0</v>
      </c>
      <c r="Z82" s="20">
        <v>0</v>
      </c>
      <c r="AA82" s="20">
        <v>28000</v>
      </c>
      <c r="AB82" s="20">
        <v>14500</v>
      </c>
      <c r="AC82" s="20">
        <v>0</v>
      </c>
      <c r="AD82" s="20">
        <v>0</v>
      </c>
      <c r="AE82" s="20">
        <v>0</v>
      </c>
      <c r="AF82" s="20">
        <v>0</v>
      </c>
      <c r="AG82" s="20">
        <v>17900</v>
      </c>
      <c r="AH82" s="20">
        <v>0</v>
      </c>
      <c r="AI82" s="4"/>
    </row>
    <row r="83" spans="1:35" ht="63.95" customHeight="1">
      <c r="A83" s="13" t="s">
        <v>13</v>
      </c>
      <c r="B83" s="21"/>
      <c r="C83" s="21" t="s">
        <v>239</v>
      </c>
      <c r="D83" s="22" t="s">
        <v>240</v>
      </c>
      <c r="E83" s="23"/>
      <c r="F83" s="24" t="s">
        <v>240</v>
      </c>
      <c r="G83" s="24" t="s">
        <v>240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 t="s">
        <v>241</v>
      </c>
      <c r="X83" s="24">
        <v>0</v>
      </c>
      <c r="Y83" s="24">
        <v>0</v>
      </c>
      <c r="Z83" s="24">
        <v>0</v>
      </c>
      <c r="AA83" s="24" t="s">
        <v>242</v>
      </c>
      <c r="AB83" s="24" t="s">
        <v>243</v>
      </c>
      <c r="AC83" s="24">
        <v>0</v>
      </c>
      <c r="AD83" s="24">
        <v>0</v>
      </c>
      <c r="AE83" s="24">
        <v>0</v>
      </c>
      <c r="AF83" s="24">
        <v>0</v>
      </c>
      <c r="AG83" s="24" t="s">
        <v>244</v>
      </c>
      <c r="AH83" s="24">
        <v>0</v>
      </c>
      <c r="AI83" s="4"/>
    </row>
    <row r="84" spans="1:35" ht="30" customHeight="1">
      <c r="A84" s="16" t="s">
        <v>245</v>
      </c>
      <c r="B84" s="17" t="s">
        <v>246</v>
      </c>
      <c r="C84" s="17" t="s">
        <v>247</v>
      </c>
      <c r="D84" s="18">
        <v>0</v>
      </c>
      <c r="E84" s="19"/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  <c r="AD84" s="20">
        <v>0</v>
      </c>
      <c r="AE84" s="20">
        <v>0</v>
      </c>
      <c r="AF84" s="20">
        <v>0</v>
      </c>
      <c r="AG84" s="20">
        <v>0</v>
      </c>
      <c r="AH84" s="20">
        <v>0</v>
      </c>
      <c r="AI84" s="4"/>
    </row>
    <row r="85" spans="1:35" ht="41.1" customHeight="1">
      <c r="A85" s="16" t="s">
        <v>248</v>
      </c>
      <c r="B85" s="17" t="s">
        <v>246</v>
      </c>
      <c r="C85" s="17" t="s">
        <v>249</v>
      </c>
      <c r="D85" s="18">
        <v>8200</v>
      </c>
      <c r="E85" s="19"/>
      <c r="F85" s="20">
        <v>8200</v>
      </c>
      <c r="G85" s="20">
        <v>8200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8200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0</v>
      </c>
      <c r="AE85" s="20">
        <v>0</v>
      </c>
      <c r="AF85" s="20">
        <v>8200</v>
      </c>
      <c r="AG85" s="20">
        <v>0</v>
      </c>
      <c r="AH85" s="20">
        <v>0</v>
      </c>
      <c r="AI85" s="4"/>
    </row>
    <row r="86" spans="1:35" ht="60" customHeight="1">
      <c r="A86" s="13" t="s">
        <v>13</v>
      </c>
      <c r="B86" s="21"/>
      <c r="C86" s="21" t="s">
        <v>250</v>
      </c>
      <c r="D86" s="22" t="s">
        <v>251</v>
      </c>
      <c r="E86" s="23"/>
      <c r="F86" s="24" t="s">
        <v>251</v>
      </c>
      <c r="G86" s="24" t="s">
        <v>251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 t="s">
        <v>251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0</v>
      </c>
      <c r="AD86" s="24">
        <v>0</v>
      </c>
      <c r="AE86" s="24">
        <v>0</v>
      </c>
      <c r="AF86" s="24" t="s">
        <v>251</v>
      </c>
      <c r="AG86" s="24">
        <v>0</v>
      </c>
      <c r="AH86" s="24">
        <v>0</v>
      </c>
      <c r="AI86" s="4"/>
    </row>
    <row r="87" spans="1:35" ht="47.1" customHeight="1">
      <c r="A87" s="16" t="s">
        <v>252</v>
      </c>
      <c r="B87" s="17" t="s">
        <v>253</v>
      </c>
      <c r="C87" s="17" t="s">
        <v>254</v>
      </c>
      <c r="D87" s="18">
        <v>29850</v>
      </c>
      <c r="E87" s="19"/>
      <c r="F87" s="20">
        <v>29850</v>
      </c>
      <c r="G87" s="20">
        <v>29850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29850</v>
      </c>
      <c r="X87" s="20">
        <v>0</v>
      </c>
      <c r="Y87" s="20">
        <v>0</v>
      </c>
      <c r="Z87" s="20">
        <v>0</v>
      </c>
      <c r="AA87" s="20">
        <v>15620</v>
      </c>
      <c r="AB87" s="20">
        <v>4410</v>
      </c>
      <c r="AC87" s="20">
        <v>0</v>
      </c>
      <c r="AD87" s="20">
        <v>9820</v>
      </c>
      <c r="AE87" s="20">
        <v>0</v>
      </c>
      <c r="AF87" s="20">
        <v>0</v>
      </c>
      <c r="AG87" s="20">
        <v>0</v>
      </c>
      <c r="AH87" s="20">
        <v>0</v>
      </c>
      <c r="AI87" s="4"/>
    </row>
    <row r="88" spans="1:35" ht="41.1" customHeight="1">
      <c r="A88" s="16" t="s">
        <v>255</v>
      </c>
      <c r="B88" s="17" t="s">
        <v>253</v>
      </c>
      <c r="C88" s="17" t="s">
        <v>256</v>
      </c>
      <c r="D88" s="18">
        <v>6000</v>
      </c>
      <c r="E88" s="19"/>
      <c r="F88" s="20">
        <v>6000</v>
      </c>
      <c r="G88" s="20">
        <v>6000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5900</v>
      </c>
      <c r="X88" s="20">
        <v>0</v>
      </c>
      <c r="Y88" s="20">
        <v>0</v>
      </c>
      <c r="Z88" s="20">
        <v>0</v>
      </c>
      <c r="AA88" s="20">
        <v>0</v>
      </c>
      <c r="AB88" s="20">
        <v>5900</v>
      </c>
      <c r="AC88" s="20">
        <v>0</v>
      </c>
      <c r="AD88" s="20">
        <v>0</v>
      </c>
      <c r="AE88" s="20">
        <v>0</v>
      </c>
      <c r="AF88" s="20">
        <v>0</v>
      </c>
      <c r="AG88" s="20">
        <v>100</v>
      </c>
      <c r="AH88" s="20">
        <v>0</v>
      </c>
      <c r="AI88" s="4"/>
    </row>
    <row r="89" spans="1:35" ht="63.95" customHeight="1">
      <c r="A89" s="13" t="s">
        <v>13</v>
      </c>
      <c r="B89" s="21"/>
      <c r="C89" s="21" t="s">
        <v>257</v>
      </c>
      <c r="D89" s="22" t="s">
        <v>258</v>
      </c>
      <c r="E89" s="23"/>
      <c r="F89" s="24" t="s">
        <v>258</v>
      </c>
      <c r="G89" s="24" t="s">
        <v>258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 t="s">
        <v>259</v>
      </c>
      <c r="X89" s="24">
        <v>0</v>
      </c>
      <c r="Y89" s="24">
        <v>0</v>
      </c>
      <c r="Z89" s="24">
        <v>0</v>
      </c>
      <c r="AA89" s="24" t="s">
        <v>260</v>
      </c>
      <c r="AB89" s="24" t="s">
        <v>261</v>
      </c>
      <c r="AC89" s="24">
        <v>0</v>
      </c>
      <c r="AD89" s="24" t="s">
        <v>262</v>
      </c>
      <c r="AE89" s="24">
        <v>0</v>
      </c>
      <c r="AF89" s="24">
        <v>0</v>
      </c>
      <c r="AG89" s="24">
        <v>100</v>
      </c>
      <c r="AH89" s="24">
        <v>0</v>
      </c>
      <c r="AI89" s="4"/>
    </row>
    <row r="90" spans="1:35" ht="47.1" customHeight="1">
      <c r="A90" s="16" t="s">
        <v>263</v>
      </c>
      <c r="B90" s="17" t="s">
        <v>264</v>
      </c>
      <c r="C90" s="17" t="s">
        <v>265</v>
      </c>
      <c r="D90" s="18">
        <v>30290</v>
      </c>
      <c r="E90" s="19"/>
      <c r="F90" s="20">
        <v>30290</v>
      </c>
      <c r="G90" s="20">
        <v>30290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30290</v>
      </c>
      <c r="X90" s="20">
        <v>0</v>
      </c>
      <c r="Y90" s="20">
        <v>0</v>
      </c>
      <c r="Z90" s="20">
        <v>0</v>
      </c>
      <c r="AA90" s="20">
        <v>0</v>
      </c>
      <c r="AB90" s="20">
        <v>8050</v>
      </c>
      <c r="AC90" s="20">
        <v>0</v>
      </c>
      <c r="AD90" s="20">
        <v>0</v>
      </c>
      <c r="AE90" s="20">
        <v>0</v>
      </c>
      <c r="AF90" s="20">
        <v>22240</v>
      </c>
      <c r="AG90" s="20">
        <v>0</v>
      </c>
      <c r="AH90" s="20">
        <v>0</v>
      </c>
      <c r="AI90" s="4"/>
    </row>
    <row r="91" spans="1:35" ht="35.1" customHeight="1">
      <c r="A91" s="16" t="s">
        <v>266</v>
      </c>
      <c r="B91" s="17" t="s">
        <v>264</v>
      </c>
      <c r="C91" s="17" t="s">
        <v>267</v>
      </c>
      <c r="D91" s="18">
        <v>195</v>
      </c>
      <c r="E91" s="19"/>
      <c r="F91" s="20">
        <v>195</v>
      </c>
      <c r="G91" s="20">
        <v>195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195</v>
      </c>
      <c r="X91" s="20">
        <v>195</v>
      </c>
      <c r="Y91" s="20">
        <v>195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  <c r="AF91" s="20">
        <v>0</v>
      </c>
      <c r="AG91" s="20">
        <v>0</v>
      </c>
      <c r="AH91" s="20">
        <v>0</v>
      </c>
      <c r="AI91" s="4"/>
    </row>
    <row r="92" spans="1:35" ht="63.95" customHeight="1">
      <c r="A92" s="13" t="s">
        <v>13</v>
      </c>
      <c r="B92" s="21"/>
      <c r="C92" s="21" t="s">
        <v>268</v>
      </c>
      <c r="D92" s="22" t="s">
        <v>269</v>
      </c>
      <c r="E92" s="23"/>
      <c r="F92" s="24" t="s">
        <v>269</v>
      </c>
      <c r="G92" s="24" t="s">
        <v>269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 t="s">
        <v>269</v>
      </c>
      <c r="X92" s="24">
        <v>195</v>
      </c>
      <c r="Y92" s="24">
        <v>195</v>
      </c>
      <c r="Z92" s="24">
        <v>0</v>
      </c>
      <c r="AA92" s="24">
        <v>0</v>
      </c>
      <c r="AB92" s="24" t="s">
        <v>270</v>
      </c>
      <c r="AC92" s="24">
        <v>0</v>
      </c>
      <c r="AD92" s="24">
        <v>0</v>
      </c>
      <c r="AE92" s="24">
        <v>0</v>
      </c>
      <c r="AF92" s="24" t="s">
        <v>271</v>
      </c>
      <c r="AG92" s="24">
        <v>0</v>
      </c>
      <c r="AH92" s="24">
        <v>0</v>
      </c>
      <c r="AI92" s="4"/>
    </row>
    <row r="93" spans="1:35" ht="86.1" customHeight="1">
      <c r="A93" s="13" t="s">
        <v>13</v>
      </c>
      <c r="B93" s="21"/>
      <c r="C93" s="21" t="s">
        <v>272</v>
      </c>
      <c r="D93" s="22" t="s">
        <v>273</v>
      </c>
      <c r="E93" s="23"/>
      <c r="F93" s="24" t="s">
        <v>273</v>
      </c>
      <c r="G93" s="24" t="s">
        <v>274</v>
      </c>
      <c r="H93" s="24" t="s">
        <v>275</v>
      </c>
      <c r="I93" s="24">
        <v>0</v>
      </c>
      <c r="J93" s="24" t="s">
        <v>276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 t="s">
        <v>277</v>
      </c>
      <c r="X93" s="24" t="s">
        <v>278</v>
      </c>
      <c r="Y93" s="24" t="s">
        <v>279</v>
      </c>
      <c r="Z93" s="24">
        <v>0</v>
      </c>
      <c r="AA93" s="24" t="s">
        <v>280</v>
      </c>
      <c r="AB93" s="24" t="s">
        <v>281</v>
      </c>
      <c r="AC93" s="24">
        <v>0</v>
      </c>
      <c r="AD93" s="24" t="s">
        <v>282</v>
      </c>
      <c r="AE93" s="24" t="s">
        <v>283</v>
      </c>
      <c r="AF93" s="24" t="s">
        <v>284</v>
      </c>
      <c r="AG93" s="24" t="s">
        <v>285</v>
      </c>
      <c r="AH93" s="24">
        <v>0</v>
      </c>
      <c r="AI93" s="4"/>
    </row>
    <row r="94" spans="1:35">
      <c r="AI94" s="4"/>
    </row>
    <row r="96" spans="1:35">
      <c r="A96" s="25" t="s">
        <v>286</v>
      </c>
      <c r="B96" s="25"/>
      <c r="C96" s="25"/>
      <c r="D96" s="27" t="s">
        <v>288</v>
      </c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</row>
    <row r="97" spans="1:34" ht="30" customHeight="1">
      <c r="A97" s="26" t="s">
        <v>287</v>
      </c>
      <c r="B97" s="26"/>
      <c r="C97" s="26"/>
      <c r="D97" s="28" t="s">
        <v>289</v>
      </c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</row>
  </sheetData>
  <mergeCells count="94">
    <mergeCell ref="A96:C96"/>
    <mergeCell ref="A97:C97"/>
    <mergeCell ref="D96:AH96"/>
    <mergeCell ref="D97:AH97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76:E76"/>
    <mergeCell ref="D77:E77"/>
    <mergeCell ref="D78:E78"/>
    <mergeCell ref="D79:E79"/>
    <mergeCell ref="D80:E80"/>
    <mergeCell ref="D81:E81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67:E67"/>
    <mergeCell ref="D68:E68"/>
    <mergeCell ref="D69:E69"/>
    <mergeCell ref="D58:E58"/>
    <mergeCell ref="D59:E59"/>
    <mergeCell ref="D60:E60"/>
    <mergeCell ref="D61:E61"/>
    <mergeCell ref="D62:E62"/>
    <mergeCell ref="D63:E63"/>
    <mergeCell ref="D52:E52"/>
    <mergeCell ref="D53:E53"/>
    <mergeCell ref="D54:E54"/>
    <mergeCell ref="D55:E55"/>
    <mergeCell ref="D56:E56"/>
    <mergeCell ref="D57:E57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A2:AH2"/>
    <mergeCell ref="A3:AH3"/>
    <mergeCell ref="A4:AH4"/>
    <mergeCell ref="A7:A9"/>
    <mergeCell ref="B7:B9"/>
    <mergeCell ref="C7:C9"/>
  </mergeCells>
  <pageMargins left="0.34722222222222221" right="0.1388888888888889" top="0.1388888888888889" bottom="0.1388888888888889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2015-11-20T09:05:48Z</dcterms:created>
  <dcterms:modified xsi:type="dcterms:W3CDTF">2015-11-20T09:14:25Z</dcterms:modified>
</cp:coreProperties>
</file>