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27735" windowHeight="13545"/>
  </bookViews>
  <sheets>
    <sheet name="Отчет" sheetId="1" r:id="rId1"/>
  </sheets>
  <calcPr calcId="125725"/>
</workbook>
</file>

<file path=xl/calcChain.xml><?xml version="1.0" encoding="utf-8"?>
<calcChain xmlns="http://schemas.openxmlformats.org/spreadsheetml/2006/main">
  <c r="B46" i="1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B7"/>
  <c r="A7"/>
</calcChain>
</file>

<file path=xl/sharedStrings.xml><?xml version="1.0" encoding="utf-8"?>
<sst xmlns="http://schemas.openxmlformats.org/spreadsheetml/2006/main" count="45" uniqueCount="38">
  <si>
    <t>Отчет № 9. 09.10.2020 11:34:13</t>
  </si>
  <si>
    <t>Сведения о поступлении и расходовании средств избирательных фондов кандидатов (кросс-таблица на основании итоговых финансовых отчетов)
 </t>
  </si>
  <si>
    <t>Выборы депутатов Совета народных депутатов Александровского района  пятого созыва</t>
  </si>
  <si>
    <t>Территориальная избирательная комиссия  Александровского района</t>
  </si>
  <si>
    <t>По состоянию на 30.10.2020</t>
  </si>
  <si>
    <t>В руб.</t>
  </si>
  <si>
    <t>1</t>
  </si>
  <si>
    <t/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</si>
  <si>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</si>
  <si>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</si>
  <si>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</si>
  <si>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</si>
  <si>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</si>
  <si>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</si>
  <si>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</si>
  <si>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</si>
  <si>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</si>
  <si>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1.2.4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</si>
  <si>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</si>
  <si>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</si>
  <si>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</si>
  <si>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</si>
  <si>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</si>
  <si>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</si>
  <si>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</si>
  <si>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</si>
  <si>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</si>
  <si>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</si>
  <si>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</si>
  <si>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</si>
  <si>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</si>
  <si>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</si>
  <si>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</si>
  <si>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</si>
  <si>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</si>
  <si>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</si>
  <si>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4</t>
  </si>
  <si>
    <t>4.1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</si>
</sst>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right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right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textRotation="90"/>
    </xf>
    <xf numFmtId="0" fontId="5" fillId="3" borderId="1" xfId="0" applyNumberFormat="1" applyFont="1" applyFill="1" applyBorder="1" applyAlignment="1">
      <alignment horizontal="center" vertical="center" textRotation="90" wrapText="1"/>
    </xf>
    <xf numFmtId="0" fontId="4" fillId="3" borderId="1" xfId="0" applyNumberFormat="1" applyFont="1" applyFill="1" applyBorder="1" applyAlignment="1">
      <alignment horizontal="center" vertical="center" textRotation="90" wrapText="1"/>
    </xf>
    <xf numFmtId="0" fontId="0" fillId="0" borderId="0" xfId="0" quotePrefix="1" applyAlignment="1"/>
    <xf numFmtId="0" fontId="5" fillId="3" borderId="1" xfId="0" quotePrefix="1" applyNumberFormat="1" applyFont="1" applyFill="1" applyBorder="1" applyAlignment="1">
      <alignment horizontal="center" vertical="center" wrapText="1"/>
    </xf>
    <xf numFmtId="0" fontId="4" fillId="2" borderId="1" xfId="0" quotePrefix="1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Z47"/>
  <sheetViews>
    <sheetView tabSelected="1" workbookViewId="0"/>
  </sheetViews>
  <sheetFormatPr defaultRowHeight="15"/>
  <cols>
    <col min="1" max="1" width="8.140625" customWidth="1"/>
    <col min="2" max="2" width="13.7109375" customWidth="1"/>
    <col min="3" max="3" width="4.7109375" customWidth="1"/>
    <col min="4" max="77" width="13.7109375" customWidth="1"/>
    <col min="78" max="78" width="9.140625" customWidth="1"/>
  </cols>
  <sheetData>
    <row r="1" spans="1:78" ht="15" customHeight="1">
      <c r="BY1" s="1" t="s">
        <v>0</v>
      </c>
    </row>
    <row r="2" spans="1:78" ht="121.15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</row>
    <row r="3" spans="1:78" ht="15.7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8" ht="15.75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8">
      <c r="BY5" s="4" t="s">
        <v>4</v>
      </c>
    </row>
    <row r="6" spans="1:78">
      <c r="BY6" s="4" t="s">
        <v>5</v>
      </c>
    </row>
    <row r="7" spans="1:78" ht="145.5" customHeight="1">
      <c r="A7" s="5" t="str">
        <f>"№ строки"</f>
        <v>№ строки</v>
      </c>
      <c r="B7" s="6" t="str">
        <f>"Строка финансового отчета"</f>
        <v>Строка финансового отчета</v>
      </c>
      <c r="C7" s="8" t="str">
        <f>"Шифр строки"</f>
        <v>Шифр строки</v>
      </c>
      <c r="D7" s="8" t="str">
        <f>"Итого по избирательным объединениям, кандидатам"</f>
        <v>Итого по избирательным объединениям, кандидатам</v>
      </c>
      <c r="E7" s="9" t="str">
        <f>"Емельянова Людмила Юрьевна"</f>
        <v>Емельянова Людмила Юрьевна</v>
      </c>
      <c r="F7" s="9" t="str">
        <f>"Ладыгин Сергей Алексеевич"</f>
        <v>Ладыгин Сергей Алексеевич</v>
      </c>
      <c r="G7" s="9" t="str">
        <f>"Избирательный округ (Первый (№ 1)), всего"</f>
        <v>Избирательный округ (Первый (№ 1)), всего</v>
      </c>
      <c r="H7" s="9" t="str">
        <f>"Алдохина Юлия Анатольевна"</f>
        <v>Алдохина Юлия Анатольевна</v>
      </c>
      <c r="I7" s="9" t="str">
        <f>"Павлов Алексей Александрович"</f>
        <v>Павлов Алексей Александрович</v>
      </c>
      <c r="J7" s="9" t="str">
        <f>"Телегин Евгений Александрович"</f>
        <v>Телегин Евгений Александрович</v>
      </c>
      <c r="K7" s="9" t="str">
        <f>"Избирательный округ (Второй (№ 2)), всего"</f>
        <v>Избирательный округ (Второй (№ 2)), всего</v>
      </c>
      <c r="L7" s="9" t="str">
        <f>"Алдохин Александр Викторович"</f>
        <v>Алдохин Александр Викторович</v>
      </c>
      <c r="M7" s="9" t="str">
        <f>"Масляева Юлия Олеговна"</f>
        <v>Масляева Юлия Олеговна</v>
      </c>
      <c r="N7" s="9" t="str">
        <f>"Уваров Александр Сергеевич"</f>
        <v>Уваров Александр Сергеевич</v>
      </c>
      <c r="O7" s="9" t="str">
        <f>"Избирательный округ (Третий (№ 3)), всего"</f>
        <v>Избирательный округ (Третий (№ 3)), всего</v>
      </c>
      <c r="P7" s="9" t="str">
        <f>"Аракчеева Альбина Рафиковна"</f>
        <v>Аракчеева Альбина Рафиковна</v>
      </c>
      <c r="Q7" s="9" t="str">
        <f>"Золотов Дмитрий Станиславович"</f>
        <v>Золотов Дмитрий Станиславович</v>
      </c>
      <c r="R7" s="9" t="str">
        <f>"Избирательный округ (Четвертый (№ 4)), всего"</f>
        <v>Избирательный округ (Четвертый (№ 4)), всего</v>
      </c>
      <c r="S7" s="9" t="str">
        <f>"Павленкова Светлана Анатольевна"</f>
        <v>Павленкова Светлана Анатольевна</v>
      </c>
      <c r="T7" s="9" t="str">
        <f>"Палаткина Наталья Эдуардовна"</f>
        <v>Палаткина Наталья Эдуардовна</v>
      </c>
      <c r="U7" s="9" t="str">
        <f>"Избирательный округ (Пятый (№ 5)), всего"</f>
        <v>Избирательный округ (Пятый (№ 5)), всего</v>
      </c>
      <c r="V7" s="9" t="str">
        <f>"Панкратов Александр Васильевич"</f>
        <v>Панкратов Александр Васильевич</v>
      </c>
      <c r="W7" s="9" t="str">
        <f>"Избирательный округ (Шестой (№ 6)), всего"</f>
        <v>Избирательный округ (Шестой (№ 6)), всего</v>
      </c>
      <c r="X7" s="9" t="str">
        <f>"Строкова Светлана Юрьевна"</f>
        <v>Строкова Светлана Юрьевна</v>
      </c>
      <c r="Y7" s="9" t="str">
        <f>"Избирательный округ (Седьмой (№ 7)), всего"</f>
        <v>Избирательный округ (Седьмой (№ 7)), всего</v>
      </c>
      <c r="Z7" s="9" t="str">
        <f>"Хлыновских Алена Александровна"</f>
        <v>Хлыновских Алена Александровна</v>
      </c>
      <c r="AA7" s="9" t="str">
        <f>"Избирательный округ (Восьмой (№ 8)), всего"</f>
        <v>Избирательный округ (Восьмой (№ 8)), всего</v>
      </c>
      <c r="AB7" s="9" t="str">
        <f>"Кузьмина Людмила Михайловна"</f>
        <v>Кузьмина Людмила Михайловна</v>
      </c>
      <c r="AC7" s="9" t="str">
        <f>"Редькин Иван Сергеевич"</f>
        <v>Редькин Иван Сергеевич</v>
      </c>
      <c r="AD7" s="9" t="str">
        <f>"Избирательный округ (Девятый (№ 9)), всего"</f>
        <v>Избирательный округ (Девятый (№ 9)), всего</v>
      </c>
      <c r="AE7" s="9" t="str">
        <f>"Селезнев Александр Николаевич"</f>
        <v>Селезнев Александр Николаевич</v>
      </c>
      <c r="AF7" s="9" t="str">
        <f>"Избирательный округ (Десятый (№ 10)), всего"</f>
        <v>Избирательный округ (Десятый (№ 10)), всего</v>
      </c>
      <c r="AG7" s="9" t="str">
        <f>"Шляпин Владимир Иванович"</f>
        <v>Шляпин Владимир Иванович</v>
      </c>
      <c r="AH7" s="9" t="str">
        <f>"Избирательный округ (Одиннадцатый (№ 11)), всего"</f>
        <v>Избирательный округ (Одиннадцатый (№ 11)), всего</v>
      </c>
      <c r="AI7" s="9" t="str">
        <f>"Комолов Николай Аркадьевич"</f>
        <v>Комолов Николай Аркадьевич</v>
      </c>
      <c r="AJ7" s="9" t="str">
        <f>"Избирательный округ (Двенадцатый (№ 12)), всего"</f>
        <v>Избирательный округ (Двенадцатый (№ 12)), всего</v>
      </c>
      <c r="AK7" s="9" t="str">
        <f>"Боровитин Вячеслав Валентинович"</f>
        <v>Боровитин Вячеслав Валентинович</v>
      </c>
      <c r="AL7" s="9" t="str">
        <f>"Карпычев Михаил Юрьевич"</f>
        <v>Карпычев Михаил Юрьевич</v>
      </c>
      <c r="AM7" s="9" t="str">
        <f>"Избирательный округ (Тринадцатый (№ 13)), всего"</f>
        <v>Избирательный округ (Тринадцатый (№ 13)), всего</v>
      </c>
      <c r="AN7" s="9" t="str">
        <f>"Окунев Василий Михайлович"</f>
        <v>Окунев Василий Михайлович</v>
      </c>
      <c r="AO7" s="9" t="str">
        <f>"Шингирей Игорь Владимирович"</f>
        <v>Шингирей Игорь Владимирович</v>
      </c>
      <c r="AP7" s="9" t="str">
        <f>"Избирательный округ (Четырнадцатый (№ 14)), всего"</f>
        <v>Избирательный округ (Четырнадцатый (№ 14)), всего</v>
      </c>
      <c r="AQ7" s="9" t="str">
        <f>"Михеев Владимир Евгеньевич"</f>
        <v>Михеев Владимир Евгеньевич</v>
      </c>
      <c r="AR7" s="9" t="str">
        <f>"Николаева Виктория Ивановна"</f>
        <v>Николаева Виктория Ивановна</v>
      </c>
      <c r="AS7" s="9" t="str">
        <f>"Омаров Насир Габибулаевич"</f>
        <v>Омаров Насир Габибулаевич</v>
      </c>
      <c r="AT7" s="9" t="str">
        <f>"Избирательный округ (Пятнадцатый (№ 15)), всего"</f>
        <v>Избирательный округ (Пятнадцатый (№ 15)), всего</v>
      </c>
      <c r="AU7" s="9" t="str">
        <f>"Абрамов Артем Сергеевич"</f>
        <v>Абрамов Артем Сергеевич</v>
      </c>
      <c r="AV7" s="9" t="str">
        <f>"Избирательный округ (Шестнадцатый (№ 16)), всего"</f>
        <v>Избирательный округ (Шестнадцатый (№ 16)), всего</v>
      </c>
      <c r="AW7" s="9" t="str">
        <f>"Басов Вячеслав Григорьевич"</f>
        <v>Басов Вячеслав Григорьевич</v>
      </c>
      <c r="AX7" s="9" t="str">
        <f>"Избирательный округ (Семнадцатый (№ 17)), всего"</f>
        <v>Избирательный округ (Семнадцатый (№ 17)), всего</v>
      </c>
      <c r="AY7" s="9" t="str">
        <f>"Какузина Марина Львовна"</f>
        <v>Какузина Марина Львовна</v>
      </c>
      <c r="AZ7" s="9" t="str">
        <f>"Толстов Владимир Алексеевич"</f>
        <v>Толстов Владимир Алексеевич</v>
      </c>
      <c r="BA7" s="9" t="str">
        <f>"Щипаков Анатолий Викторович"</f>
        <v>Щипаков Анатолий Викторович</v>
      </c>
      <c r="BB7" s="9" t="str">
        <f>"Избирательный округ (Восемнадцатый (№ 18)), всего"</f>
        <v>Избирательный округ (Восемнадцатый (№ 18)), всего</v>
      </c>
      <c r="BC7" s="9" t="str">
        <f>"Буланов Антон Сергеевич"</f>
        <v>Буланов Антон Сергеевич</v>
      </c>
      <c r="BD7" s="9" t="str">
        <f>"Бурлакова Халидя Адельшовна"</f>
        <v>Бурлакова Халидя Адельшовна</v>
      </c>
      <c r="BE7" s="9" t="str">
        <f>"Избирательный округ (Девятнадцатый (№ 19)), всего"</f>
        <v>Избирательный округ (Девятнадцатый (№ 19)), всего</v>
      </c>
      <c r="BF7" s="9" t="str">
        <f>"Грубова Юлия Алексеевна"</f>
        <v>Грубова Юлия Алексеевна</v>
      </c>
      <c r="BG7" s="9" t="str">
        <f>"Шушарина Елена Алексеевна"</f>
        <v>Шушарина Елена Алексеевна</v>
      </c>
      <c r="BH7" s="9" t="str">
        <f>"Избирательный округ (Двадцатый (№ 20)), всего"</f>
        <v>Избирательный округ (Двадцатый (№ 20)), всего</v>
      </c>
      <c r="BI7" s="9" t="str">
        <f>"Кузнецов Денис Александрович"</f>
        <v>Кузнецов Денис Александрович</v>
      </c>
      <c r="BJ7" s="9" t="str">
        <f>"Куюн Александр Владимирович"</f>
        <v>Куюн Александр Владимирович</v>
      </c>
      <c r="BK7" s="9" t="str">
        <f>"Избирательный округ (Двадцать первый (№ 21)), всего"</f>
        <v>Избирательный округ (Двадцать первый (№ 21)), всего</v>
      </c>
      <c r="BL7" s="9" t="str">
        <f>"Дементьев Павел Александрович"</f>
        <v>Дементьев Павел Александрович</v>
      </c>
      <c r="BM7" s="9" t="str">
        <f>"Кузнецова Людмила Владимировна"</f>
        <v>Кузнецова Людмила Владимировна</v>
      </c>
      <c r="BN7" s="9" t="str">
        <f>"Панфилов Алексей Петрович"</f>
        <v>Панфилов Алексей Петрович</v>
      </c>
      <c r="BO7" s="9" t="str">
        <f>"Шерихов Андрей Станиславович"</f>
        <v>Шерихов Андрей Станиславович</v>
      </c>
      <c r="BP7" s="9" t="str">
        <f>"Избирательный округ (Двадцать второй (№ 22)), всего"</f>
        <v>Избирательный округ (Двадцать второй (№ 22)), всего</v>
      </c>
      <c r="BQ7" s="9" t="str">
        <f>"Абдуллаева Адиля Ахмадовна"</f>
        <v>Абдуллаева Адиля Ахмадовна</v>
      </c>
      <c r="BR7" s="9" t="str">
        <f>"Кузнецов Дмитрий Геннадьевич"</f>
        <v>Кузнецов Дмитрий Геннадьевич</v>
      </c>
      <c r="BS7" s="9" t="str">
        <f>"Мартыненко Михаил Викторович"</f>
        <v>Мартыненко Михаил Викторович</v>
      </c>
      <c r="BT7" s="9" t="str">
        <f>"Избирательный округ (Двадцать третий (№ 23)), всего"</f>
        <v>Избирательный округ (Двадцать третий (№ 23)), всего</v>
      </c>
      <c r="BU7" s="9" t="str">
        <f>"Казанцев Михаил Алексеевич"</f>
        <v>Казанцев Михаил Алексеевич</v>
      </c>
      <c r="BV7" s="9" t="str">
        <f>"Манухов Владислав Вадимович"</f>
        <v>Манухов Владислав Вадимович</v>
      </c>
      <c r="BW7" s="9" t="str">
        <f>"Избирательный округ (Двадцать четвертый (№ 24)), всего"</f>
        <v>Избирательный округ (Двадцать четвертый (№ 24)), всего</v>
      </c>
      <c r="BX7" s="9" t="str">
        <f>"Иванова Анастасия Владимировна"</f>
        <v>Иванова Анастасия Владимировна</v>
      </c>
      <c r="BY7" s="9" t="str">
        <f>"Избирательный округ (Двадцать пятый (№ 25)), всего"</f>
        <v>Избирательный округ (Двадцать пятый (№ 25)), всего</v>
      </c>
    </row>
    <row r="8" spans="1:78">
      <c r="A8" s="11" t="s">
        <v>6</v>
      </c>
      <c r="B8" s="6" t="str">
        <f>"2"</f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6">
        <v>8</v>
      </c>
      <c r="I8" s="6">
        <v>9</v>
      </c>
      <c r="J8" s="6">
        <v>10</v>
      </c>
      <c r="K8" s="6">
        <v>11</v>
      </c>
      <c r="L8" s="6">
        <v>12</v>
      </c>
      <c r="M8" s="6">
        <v>13</v>
      </c>
      <c r="N8" s="6">
        <v>14</v>
      </c>
      <c r="O8" s="6">
        <v>15</v>
      </c>
      <c r="P8" s="6">
        <v>16</v>
      </c>
      <c r="Q8" s="6">
        <v>17</v>
      </c>
      <c r="R8" s="6">
        <v>18</v>
      </c>
      <c r="S8" s="6">
        <v>19</v>
      </c>
      <c r="T8" s="6">
        <v>20</v>
      </c>
      <c r="U8" s="6">
        <v>21</v>
      </c>
      <c r="V8" s="6">
        <v>22</v>
      </c>
      <c r="W8" s="6">
        <v>23</v>
      </c>
      <c r="X8" s="6">
        <v>24</v>
      </c>
      <c r="Y8" s="6">
        <v>25</v>
      </c>
      <c r="Z8" s="6">
        <v>26</v>
      </c>
      <c r="AA8" s="6">
        <v>27</v>
      </c>
      <c r="AB8" s="6">
        <v>28</v>
      </c>
      <c r="AC8" s="6">
        <v>29</v>
      </c>
      <c r="AD8" s="6">
        <v>30</v>
      </c>
      <c r="AE8" s="6">
        <v>31</v>
      </c>
      <c r="AF8" s="6">
        <v>32</v>
      </c>
      <c r="AG8" s="6">
        <v>33</v>
      </c>
      <c r="AH8" s="6">
        <v>34</v>
      </c>
      <c r="AI8" s="6">
        <v>35</v>
      </c>
      <c r="AJ8" s="6">
        <v>36</v>
      </c>
      <c r="AK8" s="6">
        <v>37</v>
      </c>
      <c r="AL8" s="6">
        <v>38</v>
      </c>
      <c r="AM8" s="6">
        <v>39</v>
      </c>
      <c r="AN8" s="6">
        <v>40</v>
      </c>
      <c r="AO8" s="6">
        <v>41</v>
      </c>
      <c r="AP8" s="6">
        <v>42</v>
      </c>
      <c r="AQ8" s="6">
        <v>43</v>
      </c>
      <c r="AR8" s="6">
        <v>44</v>
      </c>
      <c r="AS8" s="6">
        <v>45</v>
      </c>
      <c r="AT8" s="6">
        <v>46</v>
      </c>
      <c r="AU8" s="6">
        <v>47</v>
      </c>
      <c r="AV8" s="6">
        <v>48</v>
      </c>
      <c r="AW8" s="6">
        <v>49</v>
      </c>
      <c r="AX8" s="6">
        <v>50</v>
      </c>
      <c r="AY8" s="6">
        <v>51</v>
      </c>
      <c r="AZ8" s="6">
        <v>52</v>
      </c>
      <c r="BA8" s="6">
        <v>53</v>
      </c>
      <c r="BB8" s="6">
        <v>54</v>
      </c>
      <c r="BC8" s="6">
        <v>55</v>
      </c>
      <c r="BD8" s="6">
        <v>56</v>
      </c>
      <c r="BE8" s="6">
        <v>57</v>
      </c>
      <c r="BF8" s="6">
        <v>58</v>
      </c>
      <c r="BG8" s="6">
        <v>59</v>
      </c>
      <c r="BH8" s="6">
        <v>60</v>
      </c>
      <c r="BI8" s="6">
        <v>61</v>
      </c>
      <c r="BJ8" s="6">
        <v>62</v>
      </c>
      <c r="BK8" s="6">
        <v>63</v>
      </c>
      <c r="BL8" s="6">
        <v>64</v>
      </c>
      <c r="BM8" s="6">
        <v>65</v>
      </c>
      <c r="BN8" s="6">
        <v>66</v>
      </c>
      <c r="BO8" s="6">
        <v>67</v>
      </c>
      <c r="BP8" s="6">
        <v>68</v>
      </c>
      <c r="BQ8" s="6">
        <v>69</v>
      </c>
      <c r="BR8" s="6">
        <v>70</v>
      </c>
      <c r="BS8" s="6">
        <v>71</v>
      </c>
      <c r="BT8" s="6">
        <v>72</v>
      </c>
      <c r="BU8" s="6">
        <v>73</v>
      </c>
      <c r="BV8" s="6">
        <v>74</v>
      </c>
      <c r="BW8" s="6">
        <v>75</v>
      </c>
      <c r="BX8" s="6">
        <v>76</v>
      </c>
      <c r="BY8" s="6">
        <v>77</v>
      </c>
      <c r="BZ8" s="7"/>
    </row>
    <row r="9" spans="1:78" ht="75" customHeight="1">
      <c r="A9" s="12" t="s">
        <v>6</v>
      </c>
      <c r="B9" s="13" t="str">
        <f>"Поступило средств в избирательный фонд, всего"</f>
        <v>Поступило средств в избирательный фонд, всего</v>
      </c>
      <c r="C9" s="14">
        <v>10</v>
      </c>
      <c r="D9" s="15">
        <v>1393538</v>
      </c>
      <c r="E9" s="15">
        <v>47800</v>
      </c>
      <c r="F9" s="15">
        <v>7000</v>
      </c>
      <c r="G9" s="15">
        <v>54800</v>
      </c>
      <c r="H9" s="15">
        <v>21060</v>
      </c>
      <c r="I9" s="15">
        <v>22500</v>
      </c>
      <c r="J9" s="15">
        <v>17000</v>
      </c>
      <c r="K9" s="15">
        <v>60560</v>
      </c>
      <c r="L9" s="15">
        <v>0</v>
      </c>
      <c r="M9" s="15">
        <v>15620</v>
      </c>
      <c r="N9" s="15">
        <v>5900</v>
      </c>
      <c r="O9" s="15">
        <v>21520</v>
      </c>
      <c r="P9" s="15">
        <v>10650</v>
      </c>
      <c r="Q9" s="15">
        <v>0</v>
      </c>
      <c r="R9" s="15">
        <v>10650</v>
      </c>
      <c r="S9" s="15">
        <v>4800</v>
      </c>
      <c r="T9" s="15">
        <v>17755</v>
      </c>
      <c r="U9" s="15">
        <v>22555</v>
      </c>
      <c r="V9" s="15">
        <v>24060</v>
      </c>
      <c r="W9" s="15">
        <v>24060</v>
      </c>
      <c r="X9" s="15">
        <v>9800</v>
      </c>
      <c r="Y9" s="15">
        <v>9800</v>
      </c>
      <c r="Z9" s="15">
        <v>4800</v>
      </c>
      <c r="AA9" s="15">
        <v>4800</v>
      </c>
      <c r="AB9" s="15">
        <v>7000</v>
      </c>
      <c r="AC9" s="15">
        <v>67100</v>
      </c>
      <c r="AD9" s="15">
        <v>74100</v>
      </c>
      <c r="AE9" s="15">
        <v>87560</v>
      </c>
      <c r="AF9" s="15">
        <v>87560</v>
      </c>
      <c r="AG9" s="15">
        <v>58400</v>
      </c>
      <c r="AH9" s="15">
        <v>58400</v>
      </c>
      <c r="AI9" s="15">
        <v>54340</v>
      </c>
      <c r="AJ9" s="15">
        <v>54340</v>
      </c>
      <c r="AK9" s="15">
        <v>8000</v>
      </c>
      <c r="AL9" s="15">
        <v>17688</v>
      </c>
      <c r="AM9" s="15">
        <v>25688</v>
      </c>
      <c r="AN9" s="15">
        <v>13000</v>
      </c>
      <c r="AO9" s="15">
        <v>13616</v>
      </c>
      <c r="AP9" s="15">
        <v>26616</v>
      </c>
      <c r="AQ9" s="15">
        <v>29400</v>
      </c>
      <c r="AR9" s="15">
        <v>6000</v>
      </c>
      <c r="AS9" s="15">
        <v>15960</v>
      </c>
      <c r="AT9" s="15">
        <v>51360</v>
      </c>
      <c r="AU9" s="15">
        <v>120920</v>
      </c>
      <c r="AV9" s="15">
        <v>120920</v>
      </c>
      <c r="AW9" s="15">
        <v>26210</v>
      </c>
      <c r="AX9" s="15">
        <v>26210</v>
      </c>
      <c r="AY9" s="15">
        <v>8500</v>
      </c>
      <c r="AZ9" s="15">
        <v>17000</v>
      </c>
      <c r="BA9" s="15">
        <v>73800</v>
      </c>
      <c r="BB9" s="15">
        <v>99300</v>
      </c>
      <c r="BC9" s="15">
        <v>20500</v>
      </c>
      <c r="BD9" s="15">
        <v>0</v>
      </c>
      <c r="BE9" s="15">
        <v>20500</v>
      </c>
      <c r="BF9" s="15">
        <v>41755</v>
      </c>
      <c r="BG9" s="15">
        <v>7000</v>
      </c>
      <c r="BH9" s="15">
        <v>48755</v>
      </c>
      <c r="BI9" s="15">
        <v>44200</v>
      </c>
      <c r="BJ9" s="15">
        <v>5000</v>
      </c>
      <c r="BK9" s="15">
        <v>49200</v>
      </c>
      <c r="BL9" s="15">
        <v>4800</v>
      </c>
      <c r="BM9" s="15">
        <v>57860</v>
      </c>
      <c r="BN9" s="15">
        <v>73182</v>
      </c>
      <c r="BO9" s="15">
        <v>0</v>
      </c>
      <c r="BP9" s="15">
        <v>135842</v>
      </c>
      <c r="BQ9" s="15">
        <v>40040</v>
      </c>
      <c r="BR9" s="15">
        <v>76260</v>
      </c>
      <c r="BS9" s="15">
        <v>40192</v>
      </c>
      <c r="BT9" s="15">
        <v>156492</v>
      </c>
      <c r="BU9" s="15">
        <v>56190</v>
      </c>
      <c r="BV9" s="15">
        <v>35720</v>
      </c>
      <c r="BW9" s="15">
        <v>91910</v>
      </c>
      <c r="BX9" s="15">
        <v>57600</v>
      </c>
      <c r="BY9" s="15">
        <v>57600</v>
      </c>
      <c r="BZ9" s="10"/>
    </row>
    <row r="10" spans="1:78">
      <c r="A10" s="12" t="s">
        <v>7</v>
      </c>
      <c r="B10" s="14" t="str">
        <f>"в том числе"</f>
        <v>в том числе</v>
      </c>
      <c r="C10" s="14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0"/>
    </row>
    <row r="11" spans="1:78" ht="135" customHeight="1">
      <c r="A11" s="12" t="s">
        <v>8</v>
      </c>
      <c r="B11" s="13" t="str">
        <f>"Поступило средств в установленном порядке для формирования избиратеельного фонда"</f>
        <v>Поступило средств в установленном порядке для формирования избиратеельного фонда</v>
      </c>
      <c r="C11" s="14">
        <v>20</v>
      </c>
      <c r="D11" s="15">
        <v>1393538</v>
      </c>
      <c r="E11" s="15">
        <v>47800</v>
      </c>
      <c r="F11" s="15">
        <v>7000</v>
      </c>
      <c r="G11" s="15">
        <v>54800</v>
      </c>
      <c r="H11" s="15">
        <v>21060</v>
      </c>
      <c r="I11" s="15">
        <v>22500</v>
      </c>
      <c r="J11" s="15">
        <v>17000</v>
      </c>
      <c r="K11" s="15">
        <v>60560</v>
      </c>
      <c r="L11" s="15">
        <v>0</v>
      </c>
      <c r="M11" s="15">
        <v>15620</v>
      </c>
      <c r="N11" s="15">
        <v>5900</v>
      </c>
      <c r="O11" s="15">
        <v>21520</v>
      </c>
      <c r="P11" s="15">
        <v>10650</v>
      </c>
      <c r="Q11" s="15">
        <v>0</v>
      </c>
      <c r="R11" s="15">
        <v>10650</v>
      </c>
      <c r="S11" s="15">
        <v>4800</v>
      </c>
      <c r="T11" s="15">
        <v>17755</v>
      </c>
      <c r="U11" s="15">
        <v>22555</v>
      </c>
      <c r="V11" s="15">
        <v>24060</v>
      </c>
      <c r="W11" s="15">
        <v>24060</v>
      </c>
      <c r="X11" s="15">
        <v>9800</v>
      </c>
      <c r="Y11" s="15">
        <v>9800</v>
      </c>
      <c r="Z11" s="15">
        <v>4800</v>
      </c>
      <c r="AA11" s="15">
        <v>4800</v>
      </c>
      <c r="AB11" s="15">
        <v>7000</v>
      </c>
      <c r="AC11" s="15">
        <v>67100</v>
      </c>
      <c r="AD11" s="15">
        <v>74100</v>
      </c>
      <c r="AE11" s="15">
        <v>87560</v>
      </c>
      <c r="AF11" s="15">
        <v>87560</v>
      </c>
      <c r="AG11" s="15">
        <v>58400</v>
      </c>
      <c r="AH11" s="15">
        <v>58400</v>
      </c>
      <c r="AI11" s="15">
        <v>54340</v>
      </c>
      <c r="AJ11" s="15">
        <v>54340</v>
      </c>
      <c r="AK11" s="15">
        <v>8000</v>
      </c>
      <c r="AL11" s="15">
        <v>17688</v>
      </c>
      <c r="AM11" s="15">
        <v>25688</v>
      </c>
      <c r="AN11" s="15">
        <v>13000</v>
      </c>
      <c r="AO11" s="15">
        <v>13616</v>
      </c>
      <c r="AP11" s="15">
        <v>26616</v>
      </c>
      <c r="AQ11" s="15">
        <v>29400</v>
      </c>
      <c r="AR11" s="15">
        <v>6000</v>
      </c>
      <c r="AS11" s="15">
        <v>15960</v>
      </c>
      <c r="AT11" s="15">
        <v>51360</v>
      </c>
      <c r="AU11" s="15">
        <v>120920</v>
      </c>
      <c r="AV11" s="15">
        <v>120920</v>
      </c>
      <c r="AW11" s="15">
        <v>26210</v>
      </c>
      <c r="AX11" s="15">
        <v>26210</v>
      </c>
      <c r="AY11" s="15">
        <v>8500</v>
      </c>
      <c r="AZ11" s="15">
        <v>17000</v>
      </c>
      <c r="BA11" s="15">
        <v>73800</v>
      </c>
      <c r="BB11" s="15">
        <v>99300</v>
      </c>
      <c r="BC11" s="15">
        <v>20500</v>
      </c>
      <c r="BD11" s="15">
        <v>0</v>
      </c>
      <c r="BE11" s="15">
        <v>20500</v>
      </c>
      <c r="BF11" s="15">
        <v>41755</v>
      </c>
      <c r="BG11" s="15">
        <v>7000</v>
      </c>
      <c r="BH11" s="15">
        <v>48755</v>
      </c>
      <c r="BI11" s="15">
        <v>44200</v>
      </c>
      <c r="BJ11" s="15">
        <v>5000</v>
      </c>
      <c r="BK11" s="15">
        <v>49200</v>
      </c>
      <c r="BL11" s="15">
        <v>4800</v>
      </c>
      <c r="BM11" s="15">
        <v>57860</v>
      </c>
      <c r="BN11" s="15">
        <v>73182</v>
      </c>
      <c r="BO11" s="15">
        <v>0</v>
      </c>
      <c r="BP11" s="15">
        <v>135842</v>
      </c>
      <c r="BQ11" s="15">
        <v>40040</v>
      </c>
      <c r="BR11" s="15">
        <v>76260</v>
      </c>
      <c r="BS11" s="15">
        <v>40192</v>
      </c>
      <c r="BT11" s="15">
        <v>156492</v>
      </c>
      <c r="BU11" s="15">
        <v>56190</v>
      </c>
      <c r="BV11" s="15">
        <v>35720</v>
      </c>
      <c r="BW11" s="15">
        <v>91910</v>
      </c>
      <c r="BX11" s="15">
        <v>57600</v>
      </c>
      <c r="BY11" s="15">
        <v>57600</v>
      </c>
      <c r="BZ11" s="10"/>
    </row>
    <row r="12" spans="1:78">
      <c r="A12" s="12" t="s">
        <v>7</v>
      </c>
      <c r="B12" s="14" t="str">
        <f>"из них"</f>
        <v>из них</v>
      </c>
      <c r="C12" s="14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0"/>
    </row>
    <row r="13" spans="1:78" ht="45" customHeight="1">
      <c r="A13" s="12" t="s">
        <v>9</v>
      </c>
      <c r="B13" s="13" t="str">
        <f>"Собственные средства кандидата"</f>
        <v>Собственные средства кандидата</v>
      </c>
      <c r="C13" s="14">
        <v>30</v>
      </c>
      <c r="D13" s="15">
        <v>1010138</v>
      </c>
      <c r="E13" s="15">
        <v>47800</v>
      </c>
      <c r="F13" s="15">
        <v>0</v>
      </c>
      <c r="G13" s="15">
        <v>47800</v>
      </c>
      <c r="H13" s="15">
        <v>8060</v>
      </c>
      <c r="I13" s="15">
        <v>17500</v>
      </c>
      <c r="J13" s="15">
        <v>17000</v>
      </c>
      <c r="K13" s="15">
        <v>42560</v>
      </c>
      <c r="L13" s="15">
        <v>0</v>
      </c>
      <c r="M13" s="15">
        <v>5000</v>
      </c>
      <c r="N13" s="15">
        <v>5900</v>
      </c>
      <c r="O13" s="15">
        <v>10900</v>
      </c>
      <c r="P13" s="15">
        <v>10650</v>
      </c>
      <c r="Q13" s="15">
        <v>0</v>
      </c>
      <c r="R13" s="15">
        <v>10650</v>
      </c>
      <c r="S13" s="15">
        <v>4800</v>
      </c>
      <c r="T13" s="15">
        <v>17755</v>
      </c>
      <c r="U13" s="15">
        <v>22555</v>
      </c>
      <c r="V13" s="15">
        <v>8060</v>
      </c>
      <c r="W13" s="15">
        <v>8060</v>
      </c>
      <c r="X13" s="15">
        <v>0</v>
      </c>
      <c r="Y13" s="15">
        <v>0</v>
      </c>
      <c r="Z13" s="15">
        <v>0</v>
      </c>
      <c r="AA13" s="15">
        <v>0</v>
      </c>
      <c r="AB13" s="15">
        <v>7000</v>
      </c>
      <c r="AC13" s="15">
        <v>20000</v>
      </c>
      <c r="AD13" s="15">
        <v>27000</v>
      </c>
      <c r="AE13" s="15">
        <v>26600</v>
      </c>
      <c r="AF13" s="15">
        <v>26600</v>
      </c>
      <c r="AG13" s="15">
        <v>11300</v>
      </c>
      <c r="AH13" s="15">
        <v>11300</v>
      </c>
      <c r="AI13" s="15">
        <v>54340</v>
      </c>
      <c r="AJ13" s="15">
        <v>54340</v>
      </c>
      <c r="AK13" s="15">
        <v>8000</v>
      </c>
      <c r="AL13" s="15">
        <v>17688</v>
      </c>
      <c r="AM13" s="15">
        <v>25688</v>
      </c>
      <c r="AN13" s="15">
        <v>13000</v>
      </c>
      <c r="AO13" s="15">
        <v>1616</v>
      </c>
      <c r="AP13" s="15">
        <v>14616</v>
      </c>
      <c r="AQ13" s="15">
        <v>29400</v>
      </c>
      <c r="AR13" s="15">
        <v>6000</v>
      </c>
      <c r="AS13" s="15">
        <v>3960</v>
      </c>
      <c r="AT13" s="15">
        <v>39360</v>
      </c>
      <c r="AU13" s="15">
        <v>120920</v>
      </c>
      <c r="AV13" s="15">
        <v>120920</v>
      </c>
      <c r="AW13" s="15">
        <v>26210</v>
      </c>
      <c r="AX13" s="15">
        <v>26210</v>
      </c>
      <c r="AY13" s="15">
        <v>8500</v>
      </c>
      <c r="AZ13" s="15">
        <v>17000</v>
      </c>
      <c r="BA13" s="15">
        <v>73800</v>
      </c>
      <c r="BB13" s="15">
        <v>99300</v>
      </c>
      <c r="BC13" s="15">
        <v>20500</v>
      </c>
      <c r="BD13" s="15">
        <v>0</v>
      </c>
      <c r="BE13" s="15">
        <v>20500</v>
      </c>
      <c r="BF13" s="15">
        <v>41755</v>
      </c>
      <c r="BG13" s="15">
        <v>0</v>
      </c>
      <c r="BH13" s="15">
        <v>41755</v>
      </c>
      <c r="BI13" s="15">
        <v>0</v>
      </c>
      <c r="BJ13" s="15">
        <v>5000</v>
      </c>
      <c r="BK13" s="15">
        <v>5000</v>
      </c>
      <c r="BL13" s="15">
        <v>4800</v>
      </c>
      <c r="BM13" s="15">
        <v>500</v>
      </c>
      <c r="BN13" s="15">
        <v>73182</v>
      </c>
      <c r="BO13" s="15">
        <v>0</v>
      </c>
      <c r="BP13" s="15">
        <v>78482</v>
      </c>
      <c r="BQ13" s="15">
        <v>22580</v>
      </c>
      <c r="BR13" s="15">
        <v>76260</v>
      </c>
      <c r="BS13" s="15">
        <v>28192</v>
      </c>
      <c r="BT13" s="15">
        <v>127032</v>
      </c>
      <c r="BU13" s="15">
        <v>56190</v>
      </c>
      <c r="BV13" s="15">
        <v>35720</v>
      </c>
      <c r="BW13" s="15">
        <v>91910</v>
      </c>
      <c r="BX13" s="15">
        <v>57600</v>
      </c>
      <c r="BY13" s="15">
        <v>57600</v>
      </c>
      <c r="BZ13" s="10"/>
    </row>
    <row r="14" spans="1:78" ht="135" customHeight="1">
      <c r="A14" s="12" t="s">
        <v>10</v>
      </c>
      <c r="B14" s="13" t="str">
        <f>"Средства, выделенные кандидату выдвинувшим его избирательным объединением"</f>
        <v>Средства, выделенные кандидату выдвинувшим его избирательным объединением</v>
      </c>
      <c r="C14" s="14">
        <v>40</v>
      </c>
      <c r="D14" s="15">
        <v>276020</v>
      </c>
      <c r="E14" s="15">
        <v>0</v>
      </c>
      <c r="F14" s="15">
        <v>7000</v>
      </c>
      <c r="G14" s="15">
        <v>7000</v>
      </c>
      <c r="H14" s="15">
        <v>13000</v>
      </c>
      <c r="I14" s="15">
        <v>0</v>
      </c>
      <c r="J14" s="15">
        <v>0</v>
      </c>
      <c r="K14" s="15">
        <v>13000</v>
      </c>
      <c r="L14" s="15">
        <v>0</v>
      </c>
      <c r="M14" s="15">
        <v>9800</v>
      </c>
      <c r="N14" s="15">
        <v>0</v>
      </c>
      <c r="O14" s="15">
        <v>9800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16000</v>
      </c>
      <c r="W14" s="15">
        <v>16000</v>
      </c>
      <c r="X14" s="15">
        <v>9800</v>
      </c>
      <c r="Y14" s="15">
        <v>9800</v>
      </c>
      <c r="Z14" s="15">
        <v>4800</v>
      </c>
      <c r="AA14" s="15">
        <v>4800</v>
      </c>
      <c r="AB14" s="15">
        <v>0</v>
      </c>
      <c r="AC14" s="15">
        <v>47100</v>
      </c>
      <c r="AD14" s="15">
        <v>47100</v>
      </c>
      <c r="AE14" s="15">
        <v>60960</v>
      </c>
      <c r="AF14" s="15">
        <v>60960</v>
      </c>
      <c r="AG14" s="15">
        <v>47100</v>
      </c>
      <c r="AH14" s="15">
        <v>47100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12000</v>
      </c>
      <c r="AP14" s="15">
        <v>12000</v>
      </c>
      <c r="AQ14" s="15">
        <v>0</v>
      </c>
      <c r="AR14" s="15">
        <v>0</v>
      </c>
      <c r="AS14" s="15">
        <v>12000</v>
      </c>
      <c r="AT14" s="15">
        <v>12000</v>
      </c>
      <c r="AU14" s="15">
        <v>0</v>
      </c>
      <c r="AV14" s="15">
        <v>0</v>
      </c>
      <c r="AW14" s="15">
        <v>0</v>
      </c>
      <c r="AX14" s="15">
        <v>0</v>
      </c>
      <c r="AY14" s="15">
        <v>0</v>
      </c>
      <c r="AZ14" s="15">
        <v>0</v>
      </c>
      <c r="BA14" s="15">
        <v>0</v>
      </c>
      <c r="BB14" s="15">
        <v>0</v>
      </c>
      <c r="BC14" s="15">
        <v>0</v>
      </c>
      <c r="BD14" s="15">
        <v>0</v>
      </c>
      <c r="BE14" s="15">
        <v>0</v>
      </c>
      <c r="BF14" s="15">
        <v>0</v>
      </c>
      <c r="BG14" s="15">
        <v>7000</v>
      </c>
      <c r="BH14" s="15">
        <v>7000</v>
      </c>
      <c r="BI14" s="15">
        <v>0</v>
      </c>
      <c r="BJ14" s="15">
        <v>0</v>
      </c>
      <c r="BK14" s="15">
        <v>0</v>
      </c>
      <c r="BL14" s="15">
        <v>0</v>
      </c>
      <c r="BM14" s="15">
        <v>0</v>
      </c>
      <c r="BN14" s="15">
        <v>0</v>
      </c>
      <c r="BO14" s="15">
        <v>0</v>
      </c>
      <c r="BP14" s="15">
        <v>0</v>
      </c>
      <c r="BQ14" s="15">
        <v>17460</v>
      </c>
      <c r="BR14" s="15">
        <v>0</v>
      </c>
      <c r="BS14" s="15">
        <v>12000</v>
      </c>
      <c r="BT14" s="15">
        <v>29460</v>
      </c>
      <c r="BU14" s="15">
        <v>0</v>
      </c>
      <c r="BV14" s="15">
        <v>0</v>
      </c>
      <c r="BW14" s="15">
        <v>0</v>
      </c>
      <c r="BX14" s="15">
        <v>0</v>
      </c>
      <c r="BY14" s="15">
        <v>0</v>
      </c>
      <c r="BZ14" s="10"/>
    </row>
    <row r="15" spans="1:78" ht="75" customHeight="1">
      <c r="A15" s="12" t="s">
        <v>11</v>
      </c>
      <c r="B15" s="13" t="str">
        <f>"Добровольные пожертвования гражданина"</f>
        <v>Добровольные пожертвования гражданина</v>
      </c>
      <c r="C15" s="14">
        <v>50</v>
      </c>
      <c r="D15" s="15">
        <v>5820</v>
      </c>
      <c r="E15" s="15">
        <v>0</v>
      </c>
      <c r="F15" s="15">
        <v>0</v>
      </c>
      <c r="G15" s="15">
        <v>0</v>
      </c>
      <c r="H15" s="15">
        <v>0</v>
      </c>
      <c r="I15" s="15">
        <v>5000</v>
      </c>
      <c r="J15" s="15">
        <v>0</v>
      </c>
      <c r="K15" s="15">
        <v>5000</v>
      </c>
      <c r="L15" s="15">
        <v>0</v>
      </c>
      <c r="M15" s="15">
        <v>820</v>
      </c>
      <c r="N15" s="15">
        <v>0</v>
      </c>
      <c r="O15" s="15">
        <v>820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5">
        <v>0</v>
      </c>
      <c r="BF15" s="15">
        <v>0</v>
      </c>
      <c r="BG15" s="15">
        <v>0</v>
      </c>
      <c r="BH15" s="15">
        <v>0</v>
      </c>
      <c r="BI15" s="15">
        <v>0</v>
      </c>
      <c r="BJ15" s="15">
        <v>0</v>
      </c>
      <c r="BK15" s="15">
        <v>0</v>
      </c>
      <c r="BL15" s="15">
        <v>0</v>
      </c>
      <c r="BM15" s="15">
        <v>0</v>
      </c>
      <c r="BN15" s="15">
        <v>0</v>
      </c>
      <c r="BO15" s="15">
        <v>0</v>
      </c>
      <c r="BP15" s="15">
        <v>0</v>
      </c>
      <c r="BQ15" s="15">
        <v>0</v>
      </c>
      <c r="BR15" s="15">
        <v>0</v>
      </c>
      <c r="BS15" s="15">
        <v>0</v>
      </c>
      <c r="BT15" s="15">
        <v>0</v>
      </c>
      <c r="BU15" s="15">
        <v>0</v>
      </c>
      <c r="BV15" s="15">
        <v>0</v>
      </c>
      <c r="BW15" s="15">
        <v>0</v>
      </c>
      <c r="BX15" s="15">
        <v>0</v>
      </c>
      <c r="BY15" s="15">
        <v>0</v>
      </c>
      <c r="BZ15" s="10"/>
    </row>
    <row r="16" spans="1:78" ht="90" customHeight="1">
      <c r="A16" s="12" t="s">
        <v>12</v>
      </c>
      <c r="B16" s="13" t="str">
        <f>"Добровольные пожертвования юридического лица"</f>
        <v>Добровольные пожертвования юридического лица</v>
      </c>
      <c r="C16" s="14">
        <v>60</v>
      </c>
      <c r="D16" s="15">
        <v>101560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0</v>
      </c>
      <c r="AQ16" s="15">
        <v>0</v>
      </c>
      <c r="AR16" s="15">
        <v>0</v>
      </c>
      <c r="AS16" s="15">
        <v>0</v>
      </c>
      <c r="AT16" s="15">
        <v>0</v>
      </c>
      <c r="AU16" s="15">
        <v>0</v>
      </c>
      <c r="AV16" s="15">
        <v>0</v>
      </c>
      <c r="AW16" s="15">
        <v>0</v>
      </c>
      <c r="AX16" s="15">
        <v>0</v>
      </c>
      <c r="AY16" s="15">
        <v>0</v>
      </c>
      <c r="AZ16" s="15">
        <v>0</v>
      </c>
      <c r="BA16" s="15">
        <v>0</v>
      </c>
      <c r="BB16" s="15">
        <v>0</v>
      </c>
      <c r="BC16" s="15">
        <v>0</v>
      </c>
      <c r="BD16" s="15">
        <v>0</v>
      </c>
      <c r="BE16" s="15">
        <v>0</v>
      </c>
      <c r="BF16" s="15">
        <v>0</v>
      </c>
      <c r="BG16" s="15">
        <v>0</v>
      </c>
      <c r="BH16" s="15">
        <v>0</v>
      </c>
      <c r="BI16" s="15">
        <v>44200</v>
      </c>
      <c r="BJ16" s="15">
        <v>0</v>
      </c>
      <c r="BK16" s="15">
        <v>44200</v>
      </c>
      <c r="BL16" s="15">
        <v>0</v>
      </c>
      <c r="BM16" s="15">
        <v>57360</v>
      </c>
      <c r="BN16" s="15">
        <v>0</v>
      </c>
      <c r="BO16" s="15">
        <v>0</v>
      </c>
      <c r="BP16" s="15">
        <v>57360</v>
      </c>
      <c r="BQ16" s="15">
        <v>0</v>
      </c>
      <c r="BR16" s="15">
        <v>0</v>
      </c>
      <c r="BS16" s="15">
        <v>0</v>
      </c>
      <c r="BT16" s="15">
        <v>0</v>
      </c>
      <c r="BU16" s="15">
        <v>0</v>
      </c>
      <c r="BV16" s="15">
        <v>0</v>
      </c>
      <c r="BW16" s="15">
        <v>0</v>
      </c>
      <c r="BX16" s="15">
        <v>0</v>
      </c>
      <c r="BY16" s="15">
        <v>0</v>
      </c>
      <c r="BZ16" s="10"/>
    </row>
    <row r="17" spans="1:78" ht="210" customHeight="1">
      <c r="A17" s="12" t="s">
        <v>13</v>
      </c>
      <c r="B17" s="13" t="str">
        <f>"Поступило в избирательный фонд денежных средств, подпадающих под действие п.1,4,5,6 ст.57 Закона Владимирской области от 13.02.2003 № 10-ОЗ"</f>
        <v>Поступило в избирательный фонд денежных средств, подпадающих под действие п.1,4,5,6 ст.57 Закона Владимирской области от 13.02.2003 № 10-ОЗ</v>
      </c>
      <c r="C17" s="14">
        <v>70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  <c r="AZ17" s="15">
        <v>0</v>
      </c>
      <c r="BA17" s="15">
        <v>0</v>
      </c>
      <c r="BB17" s="15">
        <v>0</v>
      </c>
      <c r="BC17" s="15">
        <v>0</v>
      </c>
      <c r="BD17" s="15">
        <v>0</v>
      </c>
      <c r="BE17" s="15">
        <v>0</v>
      </c>
      <c r="BF17" s="15">
        <v>0</v>
      </c>
      <c r="BG17" s="15">
        <v>0</v>
      </c>
      <c r="BH17" s="15">
        <v>0</v>
      </c>
      <c r="BI17" s="15">
        <v>0</v>
      </c>
      <c r="BJ17" s="15">
        <v>0</v>
      </c>
      <c r="BK17" s="15">
        <v>0</v>
      </c>
      <c r="BL17" s="15">
        <v>0</v>
      </c>
      <c r="BM17" s="15">
        <v>0</v>
      </c>
      <c r="BN17" s="15">
        <v>0</v>
      </c>
      <c r="BO17" s="15">
        <v>0</v>
      </c>
      <c r="BP17" s="15">
        <v>0</v>
      </c>
      <c r="BQ17" s="15">
        <v>0</v>
      </c>
      <c r="BR17" s="15">
        <v>0</v>
      </c>
      <c r="BS17" s="15">
        <v>0</v>
      </c>
      <c r="BT17" s="15">
        <v>0</v>
      </c>
      <c r="BU17" s="15">
        <v>0</v>
      </c>
      <c r="BV17" s="15">
        <v>0</v>
      </c>
      <c r="BW17" s="15">
        <v>0</v>
      </c>
      <c r="BX17" s="15">
        <v>0</v>
      </c>
      <c r="BY17" s="15">
        <v>0</v>
      </c>
      <c r="BZ17" s="10"/>
    </row>
    <row r="18" spans="1:78">
      <c r="A18" s="12" t="s">
        <v>7</v>
      </c>
      <c r="B18" s="14" t="str">
        <f>"из них"</f>
        <v>из них</v>
      </c>
      <c r="C18" s="14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0"/>
    </row>
    <row r="19" spans="1:78" ht="45" customHeight="1">
      <c r="A19" s="12" t="s">
        <v>14</v>
      </c>
      <c r="B19" s="13" t="str">
        <f>"Собственные средства кандидата"</f>
        <v>Собственные средства кандидата</v>
      </c>
      <c r="C19" s="14">
        <v>80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0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  <c r="AV19" s="15">
        <v>0</v>
      </c>
      <c r="AW19" s="15">
        <v>0</v>
      </c>
      <c r="AX19" s="15">
        <v>0</v>
      </c>
      <c r="AY19" s="15">
        <v>0</v>
      </c>
      <c r="AZ19" s="15">
        <v>0</v>
      </c>
      <c r="BA19" s="15">
        <v>0</v>
      </c>
      <c r="BB19" s="15">
        <v>0</v>
      </c>
      <c r="BC19" s="15">
        <v>0</v>
      </c>
      <c r="BD19" s="15">
        <v>0</v>
      </c>
      <c r="BE19" s="15">
        <v>0</v>
      </c>
      <c r="BF19" s="15">
        <v>0</v>
      </c>
      <c r="BG19" s="15">
        <v>0</v>
      </c>
      <c r="BH19" s="15">
        <v>0</v>
      </c>
      <c r="BI19" s="15">
        <v>0</v>
      </c>
      <c r="BJ19" s="15">
        <v>0</v>
      </c>
      <c r="BK19" s="15">
        <v>0</v>
      </c>
      <c r="BL19" s="15">
        <v>0</v>
      </c>
      <c r="BM19" s="15">
        <v>0</v>
      </c>
      <c r="BN19" s="15">
        <v>0</v>
      </c>
      <c r="BO19" s="15">
        <v>0</v>
      </c>
      <c r="BP19" s="15">
        <v>0</v>
      </c>
      <c r="BQ19" s="15">
        <v>0</v>
      </c>
      <c r="BR19" s="15">
        <v>0</v>
      </c>
      <c r="BS19" s="15">
        <v>0</v>
      </c>
      <c r="BT19" s="15">
        <v>0</v>
      </c>
      <c r="BU19" s="15">
        <v>0</v>
      </c>
      <c r="BV19" s="15">
        <v>0</v>
      </c>
      <c r="BW19" s="15">
        <v>0</v>
      </c>
      <c r="BX19" s="15">
        <v>0</v>
      </c>
      <c r="BY19" s="15">
        <v>0</v>
      </c>
      <c r="BZ19" s="10"/>
    </row>
    <row r="20" spans="1:78" ht="135" customHeight="1">
      <c r="A20" s="12" t="s">
        <v>15</v>
      </c>
      <c r="B20" s="13" t="str">
        <f>"Средства, выделенные кандидату выдвинувшим его избирательным объединением"</f>
        <v>Средства, выделенные кандидату выдвинувшим его избирательным объединением</v>
      </c>
      <c r="C20" s="14">
        <v>90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  <c r="AF20" s="15">
        <v>0</v>
      </c>
      <c r="AG20" s="15">
        <v>0</v>
      </c>
      <c r="AH20" s="15">
        <v>0</v>
      </c>
      <c r="AI20" s="15">
        <v>0</v>
      </c>
      <c r="AJ20" s="15">
        <v>0</v>
      </c>
      <c r="AK20" s="15">
        <v>0</v>
      </c>
      <c r="AL20" s="15">
        <v>0</v>
      </c>
      <c r="AM20" s="15">
        <v>0</v>
      </c>
      <c r="AN20" s="15">
        <v>0</v>
      </c>
      <c r="AO20" s="15">
        <v>0</v>
      </c>
      <c r="AP20" s="15">
        <v>0</v>
      </c>
      <c r="AQ20" s="15">
        <v>0</v>
      </c>
      <c r="AR20" s="15">
        <v>0</v>
      </c>
      <c r="AS20" s="15">
        <v>0</v>
      </c>
      <c r="AT20" s="15">
        <v>0</v>
      </c>
      <c r="AU20" s="15">
        <v>0</v>
      </c>
      <c r="AV20" s="15">
        <v>0</v>
      </c>
      <c r="AW20" s="15">
        <v>0</v>
      </c>
      <c r="AX20" s="15">
        <v>0</v>
      </c>
      <c r="AY20" s="15">
        <v>0</v>
      </c>
      <c r="AZ20" s="15">
        <v>0</v>
      </c>
      <c r="BA20" s="15">
        <v>0</v>
      </c>
      <c r="BB20" s="15">
        <v>0</v>
      </c>
      <c r="BC20" s="15">
        <v>0</v>
      </c>
      <c r="BD20" s="15">
        <v>0</v>
      </c>
      <c r="BE20" s="15">
        <v>0</v>
      </c>
      <c r="BF20" s="15">
        <v>0</v>
      </c>
      <c r="BG20" s="15">
        <v>0</v>
      </c>
      <c r="BH20" s="15">
        <v>0</v>
      </c>
      <c r="BI20" s="15">
        <v>0</v>
      </c>
      <c r="BJ20" s="15">
        <v>0</v>
      </c>
      <c r="BK20" s="15">
        <v>0</v>
      </c>
      <c r="BL20" s="15">
        <v>0</v>
      </c>
      <c r="BM20" s="15">
        <v>0</v>
      </c>
      <c r="BN20" s="15">
        <v>0</v>
      </c>
      <c r="BO20" s="15">
        <v>0</v>
      </c>
      <c r="BP20" s="15">
        <v>0</v>
      </c>
      <c r="BQ20" s="15">
        <v>0</v>
      </c>
      <c r="BR20" s="15">
        <v>0</v>
      </c>
      <c r="BS20" s="15">
        <v>0</v>
      </c>
      <c r="BT20" s="15">
        <v>0</v>
      </c>
      <c r="BU20" s="15">
        <v>0</v>
      </c>
      <c r="BV20" s="15">
        <v>0</v>
      </c>
      <c r="BW20" s="15">
        <v>0</v>
      </c>
      <c r="BX20" s="15">
        <v>0</v>
      </c>
      <c r="BY20" s="15">
        <v>0</v>
      </c>
      <c r="BZ20" s="10"/>
    </row>
    <row r="21" spans="1:78" ht="30" customHeight="1">
      <c r="A21" s="12" t="s">
        <v>16</v>
      </c>
      <c r="B21" s="13" t="str">
        <f>"Средства гражданина"</f>
        <v>Средства гражданина</v>
      </c>
      <c r="C21" s="14">
        <v>100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0</v>
      </c>
      <c r="BC21" s="15">
        <v>0</v>
      </c>
      <c r="BD21" s="15">
        <v>0</v>
      </c>
      <c r="BE21" s="15">
        <v>0</v>
      </c>
      <c r="BF21" s="15">
        <v>0</v>
      </c>
      <c r="BG21" s="15">
        <v>0</v>
      </c>
      <c r="BH21" s="15">
        <v>0</v>
      </c>
      <c r="BI21" s="15">
        <v>0</v>
      </c>
      <c r="BJ21" s="15">
        <v>0</v>
      </c>
      <c r="BK21" s="15">
        <v>0</v>
      </c>
      <c r="BL21" s="15">
        <v>0</v>
      </c>
      <c r="BM21" s="15">
        <v>0</v>
      </c>
      <c r="BN21" s="15">
        <v>0</v>
      </c>
      <c r="BO21" s="15">
        <v>0</v>
      </c>
      <c r="BP21" s="15">
        <v>0</v>
      </c>
      <c r="BQ21" s="15">
        <v>0</v>
      </c>
      <c r="BR21" s="15">
        <v>0</v>
      </c>
      <c r="BS21" s="15">
        <v>0</v>
      </c>
      <c r="BT21" s="15">
        <v>0</v>
      </c>
      <c r="BU21" s="15">
        <v>0</v>
      </c>
      <c r="BV21" s="15">
        <v>0</v>
      </c>
      <c r="BW21" s="15">
        <v>0</v>
      </c>
      <c r="BX21" s="15">
        <v>0</v>
      </c>
      <c r="BY21" s="15">
        <v>0</v>
      </c>
      <c r="BZ21" s="10"/>
    </row>
    <row r="22" spans="1:78" ht="45" customHeight="1">
      <c r="A22" s="12" t="s">
        <v>17</v>
      </c>
      <c r="B22" s="13" t="str">
        <f>"Средства юридического лица"</f>
        <v>Средства юридического лица</v>
      </c>
      <c r="C22" s="14">
        <v>110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5">
        <v>0</v>
      </c>
      <c r="AX22" s="15">
        <v>0</v>
      </c>
      <c r="AY22" s="15">
        <v>0</v>
      </c>
      <c r="AZ22" s="15">
        <v>0</v>
      </c>
      <c r="BA22" s="15">
        <v>0</v>
      </c>
      <c r="BB22" s="15">
        <v>0</v>
      </c>
      <c r="BC22" s="15">
        <v>0</v>
      </c>
      <c r="BD22" s="15">
        <v>0</v>
      </c>
      <c r="BE22" s="15">
        <v>0</v>
      </c>
      <c r="BF22" s="15">
        <v>0</v>
      </c>
      <c r="BG22" s="15">
        <v>0</v>
      </c>
      <c r="BH22" s="15">
        <v>0</v>
      </c>
      <c r="BI22" s="15">
        <v>0</v>
      </c>
      <c r="BJ22" s="15">
        <v>0</v>
      </c>
      <c r="BK22" s="15">
        <v>0</v>
      </c>
      <c r="BL22" s="15">
        <v>0</v>
      </c>
      <c r="BM22" s="15">
        <v>0</v>
      </c>
      <c r="BN22" s="15">
        <v>0</v>
      </c>
      <c r="BO22" s="15">
        <v>0</v>
      </c>
      <c r="BP22" s="15">
        <v>0</v>
      </c>
      <c r="BQ22" s="15">
        <v>0</v>
      </c>
      <c r="BR22" s="15">
        <v>0</v>
      </c>
      <c r="BS22" s="15">
        <v>0</v>
      </c>
      <c r="BT22" s="15">
        <v>0</v>
      </c>
      <c r="BU22" s="15">
        <v>0</v>
      </c>
      <c r="BV22" s="15">
        <v>0</v>
      </c>
      <c r="BW22" s="15">
        <v>0</v>
      </c>
      <c r="BX22" s="15">
        <v>0</v>
      </c>
      <c r="BY22" s="15">
        <v>0</v>
      </c>
      <c r="BZ22" s="10"/>
    </row>
    <row r="23" spans="1:78" ht="90" customHeight="1">
      <c r="A23" s="12" t="s">
        <v>18</v>
      </c>
      <c r="B23" s="13" t="str">
        <f>"Возвращено денежных средств из избирательного фонда, всего"</f>
        <v>Возвращено денежных средств из избирательного фонда, всего</v>
      </c>
      <c r="C23" s="14">
        <v>120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  <c r="AY23" s="15">
        <v>0</v>
      </c>
      <c r="AZ23" s="15">
        <v>0</v>
      </c>
      <c r="BA23" s="15">
        <v>0</v>
      </c>
      <c r="BB23" s="15">
        <v>0</v>
      </c>
      <c r="BC23" s="15">
        <v>0</v>
      </c>
      <c r="BD23" s="15">
        <v>0</v>
      </c>
      <c r="BE23" s="15">
        <v>0</v>
      </c>
      <c r="BF23" s="15">
        <v>0</v>
      </c>
      <c r="BG23" s="15">
        <v>0</v>
      </c>
      <c r="BH23" s="15">
        <v>0</v>
      </c>
      <c r="BI23" s="15">
        <v>0</v>
      </c>
      <c r="BJ23" s="15">
        <v>0</v>
      </c>
      <c r="BK23" s="15">
        <v>0</v>
      </c>
      <c r="BL23" s="15">
        <v>0</v>
      </c>
      <c r="BM23" s="15">
        <v>0</v>
      </c>
      <c r="BN23" s="15">
        <v>0</v>
      </c>
      <c r="BO23" s="15">
        <v>0</v>
      </c>
      <c r="BP23" s="15">
        <v>0</v>
      </c>
      <c r="BQ23" s="15">
        <v>0</v>
      </c>
      <c r="BR23" s="15">
        <v>0</v>
      </c>
      <c r="BS23" s="15">
        <v>0</v>
      </c>
      <c r="BT23" s="15">
        <v>0</v>
      </c>
      <c r="BU23" s="15">
        <v>0</v>
      </c>
      <c r="BV23" s="15">
        <v>0</v>
      </c>
      <c r="BW23" s="15">
        <v>0</v>
      </c>
      <c r="BX23" s="15">
        <v>0</v>
      </c>
      <c r="BY23" s="15">
        <v>0</v>
      </c>
      <c r="BZ23" s="10"/>
    </row>
    <row r="24" spans="1:78">
      <c r="A24" s="12" t="s">
        <v>7</v>
      </c>
      <c r="B24" s="14" t="str">
        <f>"из них"</f>
        <v>из них</v>
      </c>
      <c r="C24" s="14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0"/>
    </row>
    <row r="25" spans="1:78" ht="45" customHeight="1">
      <c r="A25" s="12" t="s">
        <v>19</v>
      </c>
      <c r="B25" s="13" t="str">
        <f>"Перечислено в доход бюджета"</f>
        <v>Перечислено в доход бюджета</v>
      </c>
      <c r="C25" s="14">
        <v>130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  <c r="BN25" s="15">
        <v>0</v>
      </c>
      <c r="BO25" s="15">
        <v>0</v>
      </c>
      <c r="BP25" s="15">
        <v>0</v>
      </c>
      <c r="BQ25" s="15">
        <v>0</v>
      </c>
      <c r="BR25" s="15">
        <v>0</v>
      </c>
      <c r="BS25" s="15">
        <v>0</v>
      </c>
      <c r="BT25" s="15">
        <v>0</v>
      </c>
      <c r="BU25" s="15">
        <v>0</v>
      </c>
      <c r="BV25" s="15">
        <v>0</v>
      </c>
      <c r="BW25" s="15">
        <v>0</v>
      </c>
      <c r="BX25" s="15">
        <v>0</v>
      </c>
      <c r="BY25" s="15">
        <v>0</v>
      </c>
      <c r="BZ25" s="10"/>
    </row>
    <row r="26" spans="1:78" ht="150" customHeight="1">
      <c r="A26" s="12" t="s">
        <v>20</v>
      </c>
      <c r="B26" s="13" t="str">
        <f>"Возвращено жертвователям денежных средств, поступивших с нарушением установленного порядка"</f>
        <v>Возвращено жертвователям денежных средств, поступивших с нарушением установленного порядка</v>
      </c>
      <c r="C26" s="14">
        <v>140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  <c r="AW26" s="15">
        <v>0</v>
      </c>
      <c r="AX26" s="15">
        <v>0</v>
      </c>
      <c r="AY26" s="15">
        <v>0</v>
      </c>
      <c r="AZ26" s="15">
        <v>0</v>
      </c>
      <c r="BA26" s="15">
        <v>0</v>
      </c>
      <c r="BB26" s="15">
        <v>0</v>
      </c>
      <c r="BC26" s="15">
        <v>0</v>
      </c>
      <c r="BD26" s="15">
        <v>0</v>
      </c>
      <c r="BE26" s="15">
        <v>0</v>
      </c>
      <c r="BF26" s="15">
        <v>0</v>
      </c>
      <c r="BG26" s="15">
        <v>0</v>
      </c>
      <c r="BH26" s="15">
        <v>0</v>
      </c>
      <c r="BI26" s="15">
        <v>0</v>
      </c>
      <c r="BJ26" s="15">
        <v>0</v>
      </c>
      <c r="BK26" s="15">
        <v>0</v>
      </c>
      <c r="BL26" s="15">
        <v>0</v>
      </c>
      <c r="BM26" s="15">
        <v>0</v>
      </c>
      <c r="BN26" s="15">
        <v>0</v>
      </c>
      <c r="BO26" s="15">
        <v>0</v>
      </c>
      <c r="BP26" s="15">
        <v>0</v>
      </c>
      <c r="BQ26" s="15">
        <v>0</v>
      </c>
      <c r="BR26" s="15">
        <v>0</v>
      </c>
      <c r="BS26" s="15">
        <v>0</v>
      </c>
      <c r="BT26" s="15">
        <v>0</v>
      </c>
      <c r="BU26" s="15">
        <v>0</v>
      </c>
      <c r="BV26" s="15">
        <v>0</v>
      </c>
      <c r="BW26" s="15">
        <v>0</v>
      </c>
      <c r="BX26" s="15">
        <v>0</v>
      </c>
      <c r="BY26" s="15">
        <v>0</v>
      </c>
      <c r="BZ26" s="10"/>
    </row>
    <row r="27" spans="1:78">
      <c r="A27" s="12" t="s">
        <v>7</v>
      </c>
      <c r="B27" s="14" t="str">
        <f>"из них"</f>
        <v>из них</v>
      </c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0"/>
    </row>
    <row r="28" spans="1:78" ht="180" customHeight="1">
      <c r="A28" s="12" t="s">
        <v>21</v>
      </c>
      <c r="B28" s="13" t="str">
        <f>"Гражданам, которым запрещено осуществлять пожертвования либо не указавшим обязательные сведения в платежном документе"</f>
        <v>Гражданам, которым запрещено осуществлять пожертвования либо не указавшим обязательные сведения в платежном документе</v>
      </c>
      <c r="C28" s="14">
        <v>150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5">
        <v>0</v>
      </c>
      <c r="AX28" s="15">
        <v>0</v>
      </c>
      <c r="AY28" s="15">
        <v>0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v>0</v>
      </c>
      <c r="BF28" s="15">
        <v>0</v>
      </c>
      <c r="BG28" s="15">
        <v>0</v>
      </c>
      <c r="BH28" s="15">
        <v>0</v>
      </c>
      <c r="BI28" s="15">
        <v>0</v>
      </c>
      <c r="BJ28" s="15">
        <v>0</v>
      </c>
      <c r="BK28" s="15">
        <v>0</v>
      </c>
      <c r="BL28" s="15">
        <v>0</v>
      </c>
      <c r="BM28" s="15">
        <v>0</v>
      </c>
      <c r="BN28" s="15">
        <v>0</v>
      </c>
      <c r="BO28" s="15">
        <v>0</v>
      </c>
      <c r="BP28" s="15">
        <v>0</v>
      </c>
      <c r="BQ28" s="15">
        <v>0</v>
      </c>
      <c r="BR28" s="15">
        <v>0</v>
      </c>
      <c r="BS28" s="15">
        <v>0</v>
      </c>
      <c r="BT28" s="15">
        <v>0</v>
      </c>
      <c r="BU28" s="15">
        <v>0</v>
      </c>
      <c r="BV28" s="15">
        <v>0</v>
      </c>
      <c r="BW28" s="15">
        <v>0</v>
      </c>
      <c r="BX28" s="15">
        <v>0</v>
      </c>
      <c r="BY28" s="15">
        <v>0</v>
      </c>
      <c r="BZ28" s="10"/>
    </row>
    <row r="29" spans="1:78" ht="165" customHeight="1">
      <c r="A29" s="12" t="s">
        <v>22</v>
      </c>
      <c r="B29" s="13" t="str">
        <f>"Юридическим лицам, которым запрещено осуществлять пожертвования либо не указавшим обязательные сведения"</f>
        <v>Юридическим лицам, которым запрещено осуществлять пожертвования либо не указавшим обязательные сведения</v>
      </c>
      <c r="C29" s="14">
        <v>160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5">
        <v>0</v>
      </c>
      <c r="BF29" s="15">
        <v>0</v>
      </c>
      <c r="BG29" s="15">
        <v>0</v>
      </c>
      <c r="BH29" s="15">
        <v>0</v>
      </c>
      <c r="BI29" s="15">
        <v>0</v>
      </c>
      <c r="BJ29" s="15">
        <v>0</v>
      </c>
      <c r="BK29" s="15">
        <v>0</v>
      </c>
      <c r="BL29" s="15">
        <v>0</v>
      </c>
      <c r="BM29" s="15">
        <v>0</v>
      </c>
      <c r="BN29" s="15">
        <v>0</v>
      </c>
      <c r="BO29" s="15">
        <v>0</v>
      </c>
      <c r="BP29" s="15">
        <v>0</v>
      </c>
      <c r="BQ29" s="15">
        <v>0</v>
      </c>
      <c r="BR29" s="15">
        <v>0</v>
      </c>
      <c r="BS29" s="15">
        <v>0</v>
      </c>
      <c r="BT29" s="15">
        <v>0</v>
      </c>
      <c r="BU29" s="15">
        <v>0</v>
      </c>
      <c r="BV29" s="15">
        <v>0</v>
      </c>
      <c r="BW29" s="15">
        <v>0</v>
      </c>
      <c r="BX29" s="15">
        <v>0</v>
      </c>
      <c r="BY29" s="15">
        <v>0</v>
      </c>
      <c r="BZ29" s="10"/>
    </row>
    <row r="30" spans="1:78" ht="105" customHeight="1">
      <c r="A30" s="12" t="s">
        <v>23</v>
      </c>
      <c r="B30" s="13" t="str">
        <f>"Средств, поступивших с превышением предельного размера"</f>
        <v>Средств, поступивших с превышением предельного размера</v>
      </c>
      <c r="C30" s="14">
        <v>170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  <c r="AP30" s="15">
        <v>0</v>
      </c>
      <c r="AQ30" s="15">
        <v>0</v>
      </c>
      <c r="AR30" s="15">
        <v>0</v>
      </c>
      <c r="AS30" s="15">
        <v>0</v>
      </c>
      <c r="AT30" s="15">
        <v>0</v>
      </c>
      <c r="AU30" s="15">
        <v>0</v>
      </c>
      <c r="AV30" s="15">
        <v>0</v>
      </c>
      <c r="AW30" s="15">
        <v>0</v>
      </c>
      <c r="AX30" s="15">
        <v>0</v>
      </c>
      <c r="AY30" s="15">
        <v>0</v>
      </c>
      <c r="AZ30" s="15">
        <v>0</v>
      </c>
      <c r="BA30" s="15">
        <v>0</v>
      </c>
      <c r="BB30" s="15">
        <v>0</v>
      </c>
      <c r="BC30" s="15">
        <v>0</v>
      </c>
      <c r="BD30" s="15">
        <v>0</v>
      </c>
      <c r="BE30" s="15">
        <v>0</v>
      </c>
      <c r="BF30" s="15">
        <v>0</v>
      </c>
      <c r="BG30" s="15">
        <v>0</v>
      </c>
      <c r="BH30" s="15">
        <v>0</v>
      </c>
      <c r="BI30" s="15">
        <v>0</v>
      </c>
      <c r="BJ30" s="15">
        <v>0</v>
      </c>
      <c r="BK30" s="15">
        <v>0</v>
      </c>
      <c r="BL30" s="15">
        <v>0</v>
      </c>
      <c r="BM30" s="15">
        <v>0</v>
      </c>
      <c r="BN30" s="15">
        <v>0</v>
      </c>
      <c r="BO30" s="15">
        <v>0</v>
      </c>
      <c r="BP30" s="15">
        <v>0</v>
      </c>
      <c r="BQ30" s="15">
        <v>0</v>
      </c>
      <c r="BR30" s="15">
        <v>0</v>
      </c>
      <c r="BS30" s="15">
        <v>0</v>
      </c>
      <c r="BT30" s="15">
        <v>0</v>
      </c>
      <c r="BU30" s="15">
        <v>0</v>
      </c>
      <c r="BV30" s="15">
        <v>0</v>
      </c>
      <c r="BW30" s="15">
        <v>0</v>
      </c>
      <c r="BX30" s="15">
        <v>0</v>
      </c>
      <c r="BY30" s="15">
        <v>0</v>
      </c>
      <c r="BZ30" s="10"/>
    </row>
    <row r="31" spans="1:78" ht="105" customHeight="1">
      <c r="A31" s="12" t="s">
        <v>24</v>
      </c>
      <c r="B31" s="13" t="str">
        <f>"Возвращено денежных средств, поступивших в установленном порядке"</f>
        <v>Возвращено денежных средств, поступивших в установленном порядке</v>
      </c>
      <c r="C31" s="14">
        <v>180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5">
        <v>0</v>
      </c>
      <c r="BF31" s="15">
        <v>0</v>
      </c>
      <c r="BG31" s="15">
        <v>0</v>
      </c>
      <c r="BH31" s="15">
        <v>0</v>
      </c>
      <c r="BI31" s="15">
        <v>0</v>
      </c>
      <c r="BJ31" s="15">
        <v>0</v>
      </c>
      <c r="BK31" s="15">
        <v>0</v>
      </c>
      <c r="BL31" s="15">
        <v>0</v>
      </c>
      <c r="BM31" s="15">
        <v>0</v>
      </c>
      <c r="BN31" s="15">
        <v>0</v>
      </c>
      <c r="BO31" s="15">
        <v>0</v>
      </c>
      <c r="BP31" s="15">
        <v>0</v>
      </c>
      <c r="BQ31" s="15">
        <v>0</v>
      </c>
      <c r="BR31" s="15">
        <v>0</v>
      </c>
      <c r="BS31" s="15">
        <v>0</v>
      </c>
      <c r="BT31" s="15">
        <v>0</v>
      </c>
      <c r="BU31" s="15">
        <v>0</v>
      </c>
      <c r="BV31" s="15">
        <v>0</v>
      </c>
      <c r="BW31" s="15">
        <v>0</v>
      </c>
      <c r="BX31" s="15">
        <v>0</v>
      </c>
      <c r="BY31" s="15">
        <v>0</v>
      </c>
      <c r="BZ31" s="10"/>
    </row>
    <row r="32" spans="1:78" ht="45" customHeight="1">
      <c r="A32" s="12" t="s">
        <v>25</v>
      </c>
      <c r="B32" s="13" t="str">
        <f>"Израсходовано средств, всего"</f>
        <v>Израсходовано средств, всего</v>
      </c>
      <c r="C32" s="14">
        <v>190</v>
      </c>
      <c r="D32" s="15">
        <v>1393538</v>
      </c>
      <c r="E32" s="15">
        <v>47800</v>
      </c>
      <c r="F32" s="15">
        <v>7000</v>
      </c>
      <c r="G32" s="15">
        <v>54800</v>
      </c>
      <c r="H32" s="15">
        <v>21060</v>
      </c>
      <c r="I32" s="15">
        <v>22500</v>
      </c>
      <c r="J32" s="15">
        <v>17000</v>
      </c>
      <c r="K32" s="15">
        <v>60560</v>
      </c>
      <c r="L32" s="15">
        <v>0</v>
      </c>
      <c r="M32" s="15">
        <v>15620</v>
      </c>
      <c r="N32" s="15">
        <v>5900</v>
      </c>
      <c r="O32" s="15">
        <v>21520</v>
      </c>
      <c r="P32" s="15">
        <v>10650</v>
      </c>
      <c r="Q32" s="15">
        <v>0</v>
      </c>
      <c r="R32" s="15">
        <v>10650</v>
      </c>
      <c r="S32" s="15">
        <v>4800</v>
      </c>
      <c r="T32" s="15">
        <v>17755</v>
      </c>
      <c r="U32" s="15">
        <v>22555</v>
      </c>
      <c r="V32" s="15">
        <v>24060</v>
      </c>
      <c r="W32" s="15">
        <v>24060</v>
      </c>
      <c r="X32" s="15">
        <v>9800</v>
      </c>
      <c r="Y32" s="15">
        <v>9800</v>
      </c>
      <c r="Z32" s="15">
        <v>4800</v>
      </c>
      <c r="AA32" s="15">
        <v>4800</v>
      </c>
      <c r="AB32" s="15">
        <v>7000</v>
      </c>
      <c r="AC32" s="15">
        <v>67100</v>
      </c>
      <c r="AD32" s="15">
        <v>74100</v>
      </c>
      <c r="AE32" s="15">
        <v>87560</v>
      </c>
      <c r="AF32" s="15">
        <v>87560</v>
      </c>
      <c r="AG32" s="15">
        <v>58400</v>
      </c>
      <c r="AH32" s="15">
        <v>58400</v>
      </c>
      <c r="AI32" s="15">
        <v>54340</v>
      </c>
      <c r="AJ32" s="15">
        <v>54340</v>
      </c>
      <c r="AK32" s="15">
        <v>8000</v>
      </c>
      <c r="AL32" s="15">
        <v>17688</v>
      </c>
      <c r="AM32" s="15">
        <v>25688</v>
      </c>
      <c r="AN32" s="15">
        <v>13000</v>
      </c>
      <c r="AO32" s="15">
        <v>13616</v>
      </c>
      <c r="AP32" s="15">
        <v>26616</v>
      </c>
      <c r="AQ32" s="15">
        <v>29400</v>
      </c>
      <c r="AR32" s="15">
        <v>6000</v>
      </c>
      <c r="AS32" s="15">
        <v>15960</v>
      </c>
      <c r="AT32" s="15">
        <v>51360</v>
      </c>
      <c r="AU32" s="15">
        <v>120920</v>
      </c>
      <c r="AV32" s="15">
        <v>120920</v>
      </c>
      <c r="AW32" s="15">
        <v>26210</v>
      </c>
      <c r="AX32" s="15">
        <v>26210</v>
      </c>
      <c r="AY32" s="15">
        <v>8500</v>
      </c>
      <c r="AZ32" s="15">
        <v>17000</v>
      </c>
      <c r="BA32" s="15">
        <v>73800</v>
      </c>
      <c r="BB32" s="15">
        <v>99300</v>
      </c>
      <c r="BC32" s="15">
        <v>20500</v>
      </c>
      <c r="BD32" s="15">
        <v>0</v>
      </c>
      <c r="BE32" s="15">
        <v>20500</v>
      </c>
      <c r="BF32" s="15">
        <v>41755</v>
      </c>
      <c r="BG32" s="15">
        <v>7000</v>
      </c>
      <c r="BH32" s="15">
        <v>48755</v>
      </c>
      <c r="BI32" s="15">
        <v>44200</v>
      </c>
      <c r="BJ32" s="15">
        <v>5000</v>
      </c>
      <c r="BK32" s="15">
        <v>49200</v>
      </c>
      <c r="BL32" s="15">
        <v>4800</v>
      </c>
      <c r="BM32" s="15">
        <v>57860</v>
      </c>
      <c r="BN32" s="15">
        <v>73182</v>
      </c>
      <c r="BO32" s="15">
        <v>0</v>
      </c>
      <c r="BP32" s="15">
        <v>135842</v>
      </c>
      <c r="BQ32" s="15">
        <v>40040</v>
      </c>
      <c r="BR32" s="15">
        <v>76260</v>
      </c>
      <c r="BS32" s="15">
        <v>40192</v>
      </c>
      <c r="BT32" s="15">
        <v>156492</v>
      </c>
      <c r="BU32" s="15">
        <v>56190</v>
      </c>
      <c r="BV32" s="15">
        <v>35720</v>
      </c>
      <c r="BW32" s="15">
        <v>91910</v>
      </c>
      <c r="BX32" s="15">
        <v>57600</v>
      </c>
      <c r="BY32" s="15">
        <v>57600</v>
      </c>
      <c r="BZ32" s="10"/>
    </row>
    <row r="33" spans="1:78">
      <c r="A33" s="12" t="s">
        <v>7</v>
      </c>
      <c r="B33" s="14" t="str">
        <f>"из них"</f>
        <v>из них</v>
      </c>
      <c r="C33" s="14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0"/>
    </row>
    <row r="34" spans="1:78" ht="75" customHeight="1">
      <c r="A34" s="12" t="s">
        <v>26</v>
      </c>
      <c r="B34" s="13" t="str">
        <f>"На организацию сбора подписей избирателей"</f>
        <v>На организацию сбора подписей избирателей</v>
      </c>
      <c r="C34" s="14">
        <v>200</v>
      </c>
      <c r="D34" s="15">
        <v>4560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250</v>
      </c>
      <c r="Q34" s="15">
        <v>0</v>
      </c>
      <c r="R34" s="15">
        <v>250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600</v>
      </c>
      <c r="AM34" s="15">
        <v>600</v>
      </c>
      <c r="AN34" s="15">
        <v>0</v>
      </c>
      <c r="AO34" s="15">
        <v>0</v>
      </c>
      <c r="AP34" s="15">
        <v>0</v>
      </c>
      <c r="AQ34" s="15">
        <v>0</v>
      </c>
      <c r="AR34" s="15">
        <v>0</v>
      </c>
      <c r="AS34" s="15">
        <v>0</v>
      </c>
      <c r="AT34" s="15">
        <v>0</v>
      </c>
      <c r="AU34" s="15">
        <v>0</v>
      </c>
      <c r="AV34" s="15">
        <v>0</v>
      </c>
      <c r="AW34" s="15">
        <v>200</v>
      </c>
      <c r="AX34" s="15">
        <v>200</v>
      </c>
      <c r="AY34" s="15">
        <v>250</v>
      </c>
      <c r="AZ34" s="15">
        <v>440</v>
      </c>
      <c r="BA34" s="15">
        <v>300</v>
      </c>
      <c r="BB34" s="15">
        <v>990</v>
      </c>
      <c r="BC34" s="15">
        <v>500</v>
      </c>
      <c r="BD34" s="15">
        <v>0</v>
      </c>
      <c r="BE34" s="15">
        <v>500</v>
      </c>
      <c r="BF34" s="15">
        <v>0</v>
      </c>
      <c r="BG34" s="15">
        <v>0</v>
      </c>
      <c r="BH34" s="15">
        <v>0</v>
      </c>
      <c r="BI34" s="15">
        <v>0</v>
      </c>
      <c r="BJ34" s="15">
        <v>500</v>
      </c>
      <c r="BK34" s="15">
        <v>500</v>
      </c>
      <c r="BL34" s="15">
        <v>0</v>
      </c>
      <c r="BM34" s="15">
        <v>500</v>
      </c>
      <c r="BN34" s="15">
        <v>200</v>
      </c>
      <c r="BO34" s="15">
        <v>0</v>
      </c>
      <c r="BP34" s="15">
        <v>700</v>
      </c>
      <c r="BQ34" s="15">
        <v>0</v>
      </c>
      <c r="BR34" s="15">
        <v>200</v>
      </c>
      <c r="BS34" s="15">
        <v>0</v>
      </c>
      <c r="BT34" s="15">
        <v>200</v>
      </c>
      <c r="BU34" s="15">
        <v>120</v>
      </c>
      <c r="BV34" s="15">
        <v>0</v>
      </c>
      <c r="BW34" s="15">
        <v>120</v>
      </c>
      <c r="BX34" s="15">
        <v>500</v>
      </c>
      <c r="BY34" s="15">
        <v>500</v>
      </c>
      <c r="BZ34" s="10"/>
    </row>
    <row r="35" spans="1:78" ht="105" customHeight="1">
      <c r="A35" s="12" t="s">
        <v>27</v>
      </c>
      <c r="B35" s="13" t="str">
        <f>"из них на оплату труда лиц, привлекаемых для сбора подписей избирателей"</f>
        <v>из них на оплату труда лиц, привлекаемых для сбора подписей избирателей</v>
      </c>
      <c r="C35" s="14">
        <v>210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0</v>
      </c>
      <c r="AT35" s="15">
        <v>0</v>
      </c>
      <c r="AU35" s="15">
        <v>0</v>
      </c>
      <c r="AV35" s="15">
        <v>0</v>
      </c>
      <c r="AW35" s="15">
        <v>0</v>
      </c>
      <c r="AX35" s="15">
        <v>0</v>
      </c>
      <c r="AY35" s="15">
        <v>0</v>
      </c>
      <c r="AZ35" s="15">
        <v>0</v>
      </c>
      <c r="BA35" s="15">
        <v>0</v>
      </c>
      <c r="BB35" s="15">
        <v>0</v>
      </c>
      <c r="BC35" s="15">
        <v>0</v>
      </c>
      <c r="BD35" s="15">
        <v>0</v>
      </c>
      <c r="BE35" s="15">
        <v>0</v>
      </c>
      <c r="BF35" s="15">
        <v>0</v>
      </c>
      <c r="BG35" s="15">
        <v>0</v>
      </c>
      <c r="BH35" s="15">
        <v>0</v>
      </c>
      <c r="BI35" s="15">
        <v>0</v>
      </c>
      <c r="BJ35" s="15">
        <v>0</v>
      </c>
      <c r="BK35" s="15">
        <v>0</v>
      </c>
      <c r="BL35" s="15">
        <v>0</v>
      </c>
      <c r="BM35" s="15">
        <v>0</v>
      </c>
      <c r="BN35" s="15">
        <v>0</v>
      </c>
      <c r="BO35" s="15">
        <v>0</v>
      </c>
      <c r="BP35" s="15">
        <v>0</v>
      </c>
      <c r="BQ35" s="15">
        <v>0</v>
      </c>
      <c r="BR35" s="15">
        <v>0</v>
      </c>
      <c r="BS35" s="15">
        <v>0</v>
      </c>
      <c r="BT35" s="15">
        <v>0</v>
      </c>
      <c r="BU35" s="15">
        <v>0</v>
      </c>
      <c r="BV35" s="15">
        <v>0</v>
      </c>
      <c r="BW35" s="15">
        <v>0</v>
      </c>
      <c r="BX35" s="15">
        <v>0</v>
      </c>
      <c r="BY35" s="15">
        <v>0</v>
      </c>
      <c r="BZ35" s="10"/>
    </row>
    <row r="36" spans="1:78" ht="105" customHeight="1">
      <c r="A36" s="12" t="s">
        <v>28</v>
      </c>
      <c r="B36" s="13" t="str">
        <f>"На предвыборную агитацию через организации телерадиовещания"</f>
        <v>На предвыборную агитацию через организации телерадиовещания</v>
      </c>
      <c r="C36" s="14">
        <v>220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15">
        <v>0</v>
      </c>
      <c r="AO36" s="15">
        <v>0</v>
      </c>
      <c r="AP36" s="15">
        <v>0</v>
      </c>
      <c r="AQ36" s="15">
        <v>0</v>
      </c>
      <c r="AR36" s="15">
        <v>0</v>
      </c>
      <c r="AS36" s="15">
        <v>0</v>
      </c>
      <c r="AT36" s="15">
        <v>0</v>
      </c>
      <c r="AU36" s="15">
        <v>0</v>
      </c>
      <c r="AV36" s="15">
        <v>0</v>
      </c>
      <c r="AW36" s="15">
        <v>0</v>
      </c>
      <c r="AX36" s="15">
        <v>0</v>
      </c>
      <c r="AY36" s="15">
        <v>0</v>
      </c>
      <c r="AZ36" s="15">
        <v>0</v>
      </c>
      <c r="BA36" s="15">
        <v>0</v>
      </c>
      <c r="BB36" s="15">
        <v>0</v>
      </c>
      <c r="BC36" s="15">
        <v>0</v>
      </c>
      <c r="BD36" s="15">
        <v>0</v>
      </c>
      <c r="BE36" s="15">
        <v>0</v>
      </c>
      <c r="BF36" s="15">
        <v>0</v>
      </c>
      <c r="BG36" s="15">
        <v>0</v>
      </c>
      <c r="BH36" s="15">
        <v>0</v>
      </c>
      <c r="BI36" s="15">
        <v>0</v>
      </c>
      <c r="BJ36" s="15">
        <v>0</v>
      </c>
      <c r="BK36" s="15">
        <v>0</v>
      </c>
      <c r="BL36" s="15">
        <v>0</v>
      </c>
      <c r="BM36" s="15">
        <v>0</v>
      </c>
      <c r="BN36" s="15">
        <v>0</v>
      </c>
      <c r="BO36" s="15">
        <v>0</v>
      </c>
      <c r="BP36" s="15">
        <v>0</v>
      </c>
      <c r="BQ36" s="15">
        <v>0</v>
      </c>
      <c r="BR36" s="15">
        <v>0</v>
      </c>
      <c r="BS36" s="15">
        <v>0</v>
      </c>
      <c r="BT36" s="15">
        <v>0</v>
      </c>
      <c r="BU36" s="15">
        <v>0</v>
      </c>
      <c r="BV36" s="15">
        <v>0</v>
      </c>
      <c r="BW36" s="15">
        <v>0</v>
      </c>
      <c r="BX36" s="15">
        <v>0</v>
      </c>
      <c r="BY36" s="15">
        <v>0</v>
      </c>
      <c r="BZ36" s="10"/>
    </row>
    <row r="37" spans="1:78" ht="120" customHeight="1">
      <c r="A37" s="12" t="s">
        <v>29</v>
      </c>
      <c r="B37" s="13" t="str">
        <f>"На предвыборную агитацию через редакции периодических печатных изданий"</f>
        <v>На предвыборную агитацию через редакции периодических печатных изданий</v>
      </c>
      <c r="C37" s="14">
        <v>230</v>
      </c>
      <c r="D37" s="15">
        <v>10000</v>
      </c>
      <c r="E37" s="15">
        <v>0</v>
      </c>
      <c r="F37" s="15">
        <v>0</v>
      </c>
      <c r="G37" s="15">
        <v>0</v>
      </c>
      <c r="H37" s="15">
        <v>0</v>
      </c>
      <c r="I37" s="15">
        <v>10000</v>
      </c>
      <c r="J37" s="15">
        <v>0</v>
      </c>
      <c r="K37" s="15">
        <v>10000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0</v>
      </c>
      <c r="AW37" s="15">
        <v>0</v>
      </c>
      <c r="AX37" s="15">
        <v>0</v>
      </c>
      <c r="AY37" s="15">
        <v>0</v>
      </c>
      <c r="AZ37" s="15">
        <v>0</v>
      </c>
      <c r="BA37" s="15">
        <v>0</v>
      </c>
      <c r="BB37" s="15">
        <v>0</v>
      </c>
      <c r="BC37" s="15">
        <v>0</v>
      </c>
      <c r="BD37" s="15">
        <v>0</v>
      </c>
      <c r="BE37" s="15">
        <v>0</v>
      </c>
      <c r="BF37" s="15">
        <v>0</v>
      </c>
      <c r="BG37" s="15">
        <v>0</v>
      </c>
      <c r="BH37" s="15">
        <v>0</v>
      </c>
      <c r="BI37" s="15">
        <v>0</v>
      </c>
      <c r="BJ37" s="15">
        <v>0</v>
      </c>
      <c r="BK37" s="15">
        <v>0</v>
      </c>
      <c r="BL37" s="15">
        <v>0</v>
      </c>
      <c r="BM37" s="15">
        <v>0</v>
      </c>
      <c r="BN37" s="15">
        <v>0</v>
      </c>
      <c r="BO37" s="15">
        <v>0</v>
      </c>
      <c r="BP37" s="15">
        <v>0</v>
      </c>
      <c r="BQ37" s="15">
        <v>0</v>
      </c>
      <c r="BR37" s="15">
        <v>0</v>
      </c>
      <c r="BS37" s="15">
        <v>0</v>
      </c>
      <c r="BT37" s="15">
        <v>0</v>
      </c>
      <c r="BU37" s="15">
        <v>0</v>
      </c>
      <c r="BV37" s="15">
        <v>0</v>
      </c>
      <c r="BW37" s="15">
        <v>0</v>
      </c>
      <c r="BX37" s="15">
        <v>0</v>
      </c>
      <c r="BY37" s="15">
        <v>0</v>
      </c>
      <c r="BZ37" s="10"/>
    </row>
    <row r="38" spans="1:78" ht="90" customHeight="1">
      <c r="A38" s="12" t="s">
        <v>30</v>
      </c>
      <c r="B38" s="13" t="str">
        <f>"На предвыборную агитацию через сетевые издания"</f>
        <v>На предвыборную агитацию через сетевые издания</v>
      </c>
      <c r="C38" s="14">
        <v>240</v>
      </c>
      <c r="D38" s="15">
        <v>127800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4800</v>
      </c>
      <c r="AA38" s="15">
        <v>4800</v>
      </c>
      <c r="AB38" s="15">
        <v>0</v>
      </c>
      <c r="AC38" s="15">
        <v>20000</v>
      </c>
      <c r="AD38" s="15">
        <v>20000</v>
      </c>
      <c r="AE38" s="15">
        <v>20000</v>
      </c>
      <c r="AF38" s="15">
        <v>20000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  <c r="AR38" s="15">
        <v>0</v>
      </c>
      <c r="AS38" s="15">
        <v>0</v>
      </c>
      <c r="AT38" s="15">
        <v>0</v>
      </c>
      <c r="AU38" s="15">
        <v>78000</v>
      </c>
      <c r="AV38" s="15">
        <v>78000</v>
      </c>
      <c r="AW38" s="15">
        <v>0</v>
      </c>
      <c r="AX38" s="15">
        <v>0</v>
      </c>
      <c r="AY38" s="15">
        <v>0</v>
      </c>
      <c r="AZ38" s="15">
        <v>0</v>
      </c>
      <c r="BA38" s="15">
        <v>0</v>
      </c>
      <c r="BB38" s="15">
        <v>0</v>
      </c>
      <c r="BC38" s="15">
        <v>0</v>
      </c>
      <c r="BD38" s="15">
        <v>0</v>
      </c>
      <c r="BE38" s="15">
        <v>0</v>
      </c>
      <c r="BF38" s="15">
        <v>0</v>
      </c>
      <c r="BG38" s="15">
        <v>0</v>
      </c>
      <c r="BH38" s="15">
        <v>0</v>
      </c>
      <c r="BI38" s="15">
        <v>0</v>
      </c>
      <c r="BJ38" s="15">
        <v>0</v>
      </c>
      <c r="BK38" s="15">
        <v>0</v>
      </c>
      <c r="BL38" s="15">
        <v>0</v>
      </c>
      <c r="BM38" s="15">
        <v>0</v>
      </c>
      <c r="BN38" s="15">
        <v>0</v>
      </c>
      <c r="BO38" s="15">
        <v>0</v>
      </c>
      <c r="BP38" s="15">
        <v>0</v>
      </c>
      <c r="BQ38" s="15">
        <v>5000</v>
      </c>
      <c r="BR38" s="15">
        <v>0</v>
      </c>
      <c r="BS38" s="15">
        <v>0</v>
      </c>
      <c r="BT38" s="15">
        <v>5000</v>
      </c>
      <c r="BU38" s="15">
        <v>0</v>
      </c>
      <c r="BV38" s="15">
        <v>0</v>
      </c>
      <c r="BW38" s="15">
        <v>0</v>
      </c>
      <c r="BX38" s="15">
        <v>0</v>
      </c>
      <c r="BY38" s="15">
        <v>0</v>
      </c>
      <c r="BZ38" s="10"/>
    </row>
    <row r="39" spans="1:78" ht="135" customHeight="1">
      <c r="A39" s="12" t="s">
        <v>31</v>
      </c>
      <c r="B39" s="13" t="str">
        <f>"На выпуск и распространение печатных, аудиовизуальных и иных агитационных материалов"</f>
        <v>На выпуск и распространение печатных, аудиовизуальных и иных агитационных материалов</v>
      </c>
      <c r="C39" s="14">
        <v>250</v>
      </c>
      <c r="D39" s="15">
        <v>1202675</v>
      </c>
      <c r="E39" s="15">
        <v>47800</v>
      </c>
      <c r="F39" s="15">
        <v>7000</v>
      </c>
      <c r="G39" s="15">
        <v>54800</v>
      </c>
      <c r="H39" s="15">
        <v>11060</v>
      </c>
      <c r="I39" s="15">
        <v>12100</v>
      </c>
      <c r="J39" s="15">
        <v>17000</v>
      </c>
      <c r="K39" s="15">
        <v>40160</v>
      </c>
      <c r="L39" s="15">
        <v>0</v>
      </c>
      <c r="M39" s="15">
        <v>15620</v>
      </c>
      <c r="N39" s="15">
        <v>5900</v>
      </c>
      <c r="O39" s="15">
        <v>21520</v>
      </c>
      <c r="P39" s="15">
        <v>10400</v>
      </c>
      <c r="Q39" s="15">
        <v>0</v>
      </c>
      <c r="R39" s="15">
        <v>10400</v>
      </c>
      <c r="S39" s="15">
        <v>4800</v>
      </c>
      <c r="T39" s="15">
        <v>17755</v>
      </c>
      <c r="U39" s="15">
        <v>22555</v>
      </c>
      <c r="V39" s="15">
        <v>11060</v>
      </c>
      <c r="W39" s="15">
        <v>11060</v>
      </c>
      <c r="X39" s="15">
        <v>9800</v>
      </c>
      <c r="Y39" s="15">
        <v>9800</v>
      </c>
      <c r="Z39" s="15">
        <v>0</v>
      </c>
      <c r="AA39" s="15">
        <v>0</v>
      </c>
      <c r="AB39" s="15">
        <v>7000</v>
      </c>
      <c r="AC39" s="15">
        <v>47100</v>
      </c>
      <c r="AD39" s="15">
        <v>54100</v>
      </c>
      <c r="AE39" s="15">
        <v>67560</v>
      </c>
      <c r="AF39" s="15">
        <v>67560</v>
      </c>
      <c r="AG39" s="15">
        <v>58400</v>
      </c>
      <c r="AH39" s="15">
        <v>58400</v>
      </c>
      <c r="AI39" s="15">
        <v>47280</v>
      </c>
      <c r="AJ39" s="15">
        <v>47280</v>
      </c>
      <c r="AK39" s="15">
        <v>8000</v>
      </c>
      <c r="AL39" s="15">
        <v>17088</v>
      </c>
      <c r="AM39" s="15">
        <v>25088</v>
      </c>
      <c r="AN39" s="15">
        <v>13000</v>
      </c>
      <c r="AO39" s="15">
        <v>11616</v>
      </c>
      <c r="AP39" s="15">
        <v>24616</v>
      </c>
      <c r="AQ39" s="15">
        <v>29400</v>
      </c>
      <c r="AR39" s="15">
        <v>6000</v>
      </c>
      <c r="AS39" s="15">
        <v>13960</v>
      </c>
      <c r="AT39" s="15">
        <v>49360</v>
      </c>
      <c r="AU39" s="15">
        <v>42920</v>
      </c>
      <c r="AV39" s="15">
        <v>42920</v>
      </c>
      <c r="AW39" s="15">
        <v>26010</v>
      </c>
      <c r="AX39" s="15">
        <v>26010</v>
      </c>
      <c r="AY39" s="15">
        <v>7000</v>
      </c>
      <c r="AZ39" s="15">
        <v>15900</v>
      </c>
      <c r="BA39" s="15">
        <v>73500</v>
      </c>
      <c r="BB39" s="15">
        <v>96400</v>
      </c>
      <c r="BC39" s="15">
        <v>19900</v>
      </c>
      <c r="BD39" s="15">
        <v>0</v>
      </c>
      <c r="BE39" s="15">
        <v>19900</v>
      </c>
      <c r="BF39" s="15">
        <v>41755</v>
      </c>
      <c r="BG39" s="15">
        <v>7000</v>
      </c>
      <c r="BH39" s="15">
        <v>48755</v>
      </c>
      <c r="BI39" s="15">
        <v>44200</v>
      </c>
      <c r="BJ39" s="15">
        <v>4500</v>
      </c>
      <c r="BK39" s="15">
        <v>48700</v>
      </c>
      <c r="BL39" s="15">
        <v>4800</v>
      </c>
      <c r="BM39" s="15">
        <v>57360</v>
      </c>
      <c r="BN39" s="15">
        <v>72982</v>
      </c>
      <c r="BO39" s="15">
        <v>0</v>
      </c>
      <c r="BP39" s="15">
        <v>135142</v>
      </c>
      <c r="BQ39" s="15">
        <v>35040</v>
      </c>
      <c r="BR39" s="15">
        <v>76060</v>
      </c>
      <c r="BS39" s="15">
        <v>28192</v>
      </c>
      <c r="BT39" s="15">
        <v>139292</v>
      </c>
      <c r="BU39" s="15">
        <v>56070</v>
      </c>
      <c r="BV39" s="15">
        <v>35720</v>
      </c>
      <c r="BW39" s="15">
        <v>91790</v>
      </c>
      <c r="BX39" s="15">
        <v>57067</v>
      </c>
      <c r="BY39" s="15">
        <v>57067</v>
      </c>
      <c r="BZ39" s="10"/>
    </row>
    <row r="40" spans="1:78" ht="90" customHeight="1">
      <c r="A40" s="12" t="s">
        <v>32</v>
      </c>
      <c r="B40" s="13" t="str">
        <f>"На проведение агитационных публичных мероприятий"</f>
        <v>На проведение агитационных публичных мероприятий</v>
      </c>
      <c r="C40" s="14">
        <v>260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15">
        <v>0</v>
      </c>
      <c r="AW40" s="15">
        <v>0</v>
      </c>
      <c r="AX40" s="15">
        <v>0</v>
      </c>
      <c r="AY40" s="15">
        <v>0</v>
      </c>
      <c r="AZ40" s="15">
        <v>0</v>
      </c>
      <c r="BA40" s="15">
        <v>0</v>
      </c>
      <c r="BB40" s="15">
        <v>0</v>
      </c>
      <c r="BC40" s="15">
        <v>0</v>
      </c>
      <c r="BD40" s="15">
        <v>0</v>
      </c>
      <c r="BE40" s="15">
        <v>0</v>
      </c>
      <c r="BF40" s="15">
        <v>0</v>
      </c>
      <c r="BG40" s="15">
        <v>0</v>
      </c>
      <c r="BH40" s="15">
        <v>0</v>
      </c>
      <c r="BI40" s="15">
        <v>0</v>
      </c>
      <c r="BJ40" s="15">
        <v>0</v>
      </c>
      <c r="BK40" s="15">
        <v>0</v>
      </c>
      <c r="BL40" s="15">
        <v>0</v>
      </c>
      <c r="BM40" s="15">
        <v>0</v>
      </c>
      <c r="BN40" s="15">
        <v>0</v>
      </c>
      <c r="BO40" s="15">
        <v>0</v>
      </c>
      <c r="BP40" s="15">
        <v>0</v>
      </c>
      <c r="BQ40" s="15">
        <v>0</v>
      </c>
      <c r="BR40" s="15">
        <v>0</v>
      </c>
      <c r="BS40" s="15">
        <v>0</v>
      </c>
      <c r="BT40" s="15">
        <v>0</v>
      </c>
      <c r="BU40" s="15">
        <v>0</v>
      </c>
      <c r="BV40" s="15">
        <v>0</v>
      </c>
      <c r="BW40" s="15">
        <v>0</v>
      </c>
      <c r="BX40" s="15">
        <v>0</v>
      </c>
      <c r="BY40" s="15">
        <v>0</v>
      </c>
      <c r="BZ40" s="10"/>
    </row>
    <row r="41" spans="1:78" ht="105" customHeight="1">
      <c r="A41" s="12" t="s">
        <v>33</v>
      </c>
      <c r="B41" s="13" t="str">
        <f>"На оплату работ (услуг) информационного и консультационного характера"</f>
        <v>На оплату работ (услуг) информационного и консультационного характера</v>
      </c>
      <c r="C41" s="14">
        <v>270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15">
        <v>0</v>
      </c>
      <c r="AW41" s="15">
        <v>0</v>
      </c>
      <c r="AX41" s="15">
        <v>0</v>
      </c>
      <c r="AY41" s="15">
        <v>0</v>
      </c>
      <c r="AZ41" s="15">
        <v>0</v>
      </c>
      <c r="BA41" s="15">
        <v>0</v>
      </c>
      <c r="BB41" s="15">
        <v>0</v>
      </c>
      <c r="BC41" s="15">
        <v>0</v>
      </c>
      <c r="BD41" s="15">
        <v>0</v>
      </c>
      <c r="BE41" s="15">
        <v>0</v>
      </c>
      <c r="BF41" s="15">
        <v>0</v>
      </c>
      <c r="BG41" s="15">
        <v>0</v>
      </c>
      <c r="BH41" s="15">
        <v>0</v>
      </c>
      <c r="BI41" s="15">
        <v>0</v>
      </c>
      <c r="BJ41" s="15">
        <v>0</v>
      </c>
      <c r="BK41" s="15">
        <v>0</v>
      </c>
      <c r="BL41" s="15">
        <v>0</v>
      </c>
      <c r="BM41" s="15">
        <v>0</v>
      </c>
      <c r="BN41" s="15">
        <v>0</v>
      </c>
      <c r="BO41" s="15">
        <v>0</v>
      </c>
      <c r="BP41" s="15">
        <v>0</v>
      </c>
      <c r="BQ41" s="15">
        <v>0</v>
      </c>
      <c r="BR41" s="15">
        <v>0</v>
      </c>
      <c r="BS41" s="15">
        <v>0</v>
      </c>
      <c r="BT41" s="15">
        <v>0</v>
      </c>
      <c r="BU41" s="15">
        <v>0</v>
      </c>
      <c r="BV41" s="15">
        <v>0</v>
      </c>
      <c r="BW41" s="15">
        <v>0</v>
      </c>
      <c r="BX41" s="15">
        <v>0</v>
      </c>
      <c r="BY41" s="15">
        <v>0</v>
      </c>
      <c r="BZ41" s="10"/>
    </row>
    <row r="42" spans="1:78" ht="180" customHeight="1">
      <c r="A42" s="12" t="s">
        <v>34</v>
      </c>
      <c r="B42" s="13" t="str">
        <f>"На оплату других работ (услуг), выполненных (оказанных) юридическими лицами или гражданами РФ по договорам"</f>
        <v>На оплату других работ (услуг), выполненных (оказанных) юридическими лицами или гражданами РФ по договорам</v>
      </c>
      <c r="C42" s="14">
        <v>280</v>
      </c>
      <c r="D42" s="15">
        <v>31470</v>
      </c>
      <c r="E42" s="15">
        <v>0</v>
      </c>
      <c r="F42" s="15">
        <v>0</v>
      </c>
      <c r="G42" s="15">
        <v>0</v>
      </c>
      <c r="H42" s="15">
        <v>3000</v>
      </c>
      <c r="I42" s="15">
        <v>400</v>
      </c>
      <c r="J42" s="15">
        <v>0</v>
      </c>
      <c r="K42" s="15">
        <v>3400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7000</v>
      </c>
      <c r="W42" s="15">
        <v>7000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7060</v>
      </c>
      <c r="AJ42" s="15">
        <v>7060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0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15">
        <v>0</v>
      </c>
      <c r="AW42" s="15">
        <v>0</v>
      </c>
      <c r="AX42" s="15">
        <v>0</v>
      </c>
      <c r="AY42" s="15">
        <v>1250</v>
      </c>
      <c r="AZ42" s="15">
        <v>660</v>
      </c>
      <c r="BA42" s="15">
        <v>0</v>
      </c>
      <c r="BB42" s="15">
        <v>1910</v>
      </c>
      <c r="BC42" s="15">
        <v>100</v>
      </c>
      <c r="BD42" s="15">
        <v>0</v>
      </c>
      <c r="BE42" s="15">
        <v>100</v>
      </c>
      <c r="BF42" s="15">
        <v>0</v>
      </c>
      <c r="BG42" s="15">
        <v>0</v>
      </c>
      <c r="BH42" s="15">
        <v>0</v>
      </c>
      <c r="BI42" s="15">
        <v>0</v>
      </c>
      <c r="BJ42" s="15">
        <v>0</v>
      </c>
      <c r="BK42" s="15">
        <v>0</v>
      </c>
      <c r="BL42" s="15">
        <v>0</v>
      </c>
      <c r="BM42" s="15">
        <v>0</v>
      </c>
      <c r="BN42" s="15">
        <v>0</v>
      </c>
      <c r="BO42" s="15">
        <v>0</v>
      </c>
      <c r="BP42" s="15">
        <v>0</v>
      </c>
      <c r="BQ42" s="15">
        <v>0</v>
      </c>
      <c r="BR42" s="15">
        <v>0</v>
      </c>
      <c r="BS42" s="15">
        <v>12000</v>
      </c>
      <c r="BT42" s="15">
        <v>12000</v>
      </c>
      <c r="BU42" s="15">
        <v>0</v>
      </c>
      <c r="BV42" s="15">
        <v>0</v>
      </c>
      <c r="BW42" s="15">
        <v>0</v>
      </c>
      <c r="BX42" s="15">
        <v>0</v>
      </c>
      <c r="BY42" s="15">
        <v>0</v>
      </c>
      <c r="BZ42" s="10"/>
    </row>
    <row r="43" spans="1:78" ht="150" customHeight="1">
      <c r="A43" s="12" t="s">
        <v>35</v>
      </c>
      <c r="B43" s="13" t="str">
        <f>"На оплату иных расходов, непосредственно связанных с проведением избирательной кампании"</f>
        <v>На оплату иных расходов, непосредственно связанных с проведением избирательной кампании</v>
      </c>
      <c r="C43" s="14">
        <v>290</v>
      </c>
      <c r="D43" s="15">
        <v>17033</v>
      </c>
      <c r="E43" s="15">
        <v>0</v>
      </c>
      <c r="F43" s="15">
        <v>0</v>
      </c>
      <c r="G43" s="15">
        <v>0</v>
      </c>
      <c r="H43" s="15">
        <v>7000</v>
      </c>
      <c r="I43" s="15">
        <v>0</v>
      </c>
      <c r="J43" s="15">
        <v>0</v>
      </c>
      <c r="K43" s="15">
        <v>7000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6000</v>
      </c>
      <c r="W43" s="15">
        <v>6000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2000</v>
      </c>
      <c r="AP43" s="15">
        <v>2000</v>
      </c>
      <c r="AQ43" s="15">
        <v>0</v>
      </c>
      <c r="AR43" s="15">
        <v>0</v>
      </c>
      <c r="AS43" s="15">
        <v>2000</v>
      </c>
      <c r="AT43" s="15">
        <v>2000</v>
      </c>
      <c r="AU43" s="15">
        <v>0</v>
      </c>
      <c r="AV43" s="15">
        <v>0</v>
      </c>
      <c r="AW43" s="15">
        <v>0</v>
      </c>
      <c r="AX43" s="15">
        <v>0</v>
      </c>
      <c r="AY43" s="15">
        <v>0</v>
      </c>
      <c r="AZ43" s="15">
        <v>0</v>
      </c>
      <c r="BA43" s="15">
        <v>0</v>
      </c>
      <c r="BB43" s="15">
        <v>0</v>
      </c>
      <c r="BC43" s="15">
        <v>0</v>
      </c>
      <c r="BD43" s="15">
        <v>0</v>
      </c>
      <c r="BE43" s="15">
        <v>0</v>
      </c>
      <c r="BF43" s="15">
        <v>0</v>
      </c>
      <c r="BG43" s="15">
        <v>0</v>
      </c>
      <c r="BH43" s="15">
        <v>0</v>
      </c>
      <c r="BI43" s="15">
        <v>0</v>
      </c>
      <c r="BJ43" s="15">
        <v>0</v>
      </c>
      <c r="BK43" s="15">
        <v>0</v>
      </c>
      <c r="BL43" s="15">
        <v>0</v>
      </c>
      <c r="BM43" s="15">
        <v>0</v>
      </c>
      <c r="BN43" s="15">
        <v>0</v>
      </c>
      <c r="BO43" s="15">
        <v>0</v>
      </c>
      <c r="BP43" s="15">
        <v>0</v>
      </c>
      <c r="BQ43" s="15">
        <v>0</v>
      </c>
      <c r="BR43" s="15">
        <v>0</v>
      </c>
      <c r="BS43" s="15">
        <v>0</v>
      </c>
      <c r="BT43" s="15">
        <v>0</v>
      </c>
      <c r="BU43" s="15">
        <v>0</v>
      </c>
      <c r="BV43" s="15">
        <v>0</v>
      </c>
      <c r="BW43" s="15">
        <v>0</v>
      </c>
      <c r="BX43" s="15">
        <v>33</v>
      </c>
      <c r="BY43" s="15">
        <v>33</v>
      </c>
      <c r="BZ43" s="10"/>
    </row>
    <row r="44" spans="1:78" ht="180" customHeight="1">
      <c r="A44" s="12" t="s">
        <v>36</v>
      </c>
      <c r="B44" s="13" t="str">
        <f>"Остаток средств фонда на дату сдачи отчета (заверяется банковской справкой ) (стр.310=стр.10-стр.120-стр.190-стр.300)"</f>
        <v>Остаток средств фонда на дату сдачи отчета (заверяется банковской справкой ) (стр.310=стр.10-стр.120-стр.190-стр.300)</v>
      </c>
      <c r="C44" s="14">
        <v>310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15">
        <v>0</v>
      </c>
      <c r="AW44" s="15">
        <v>0</v>
      </c>
      <c r="AX44" s="15">
        <v>0</v>
      </c>
      <c r="AY44" s="15">
        <v>0</v>
      </c>
      <c r="AZ44" s="15">
        <v>0</v>
      </c>
      <c r="BA44" s="15">
        <v>0</v>
      </c>
      <c r="BB44" s="15">
        <v>0</v>
      </c>
      <c r="BC44" s="15">
        <v>0</v>
      </c>
      <c r="BD44" s="15">
        <v>0</v>
      </c>
      <c r="BE44" s="15">
        <v>0</v>
      </c>
      <c r="BF44" s="15">
        <v>0</v>
      </c>
      <c r="BG44" s="15">
        <v>0</v>
      </c>
      <c r="BH44" s="15">
        <v>0</v>
      </c>
      <c r="BI44" s="15">
        <v>0</v>
      </c>
      <c r="BJ44" s="15">
        <v>0</v>
      </c>
      <c r="BK44" s="15">
        <v>0</v>
      </c>
      <c r="BL44" s="15">
        <v>0</v>
      </c>
      <c r="BM44" s="15">
        <v>0</v>
      </c>
      <c r="BN44" s="15">
        <v>0</v>
      </c>
      <c r="BO44" s="15">
        <v>0</v>
      </c>
      <c r="BP44" s="15">
        <v>0</v>
      </c>
      <c r="BQ44" s="15">
        <v>0</v>
      </c>
      <c r="BR44" s="15">
        <v>0</v>
      </c>
      <c r="BS44" s="15">
        <v>0</v>
      </c>
      <c r="BT44" s="15">
        <v>0</v>
      </c>
      <c r="BU44" s="15">
        <v>0</v>
      </c>
      <c r="BV44" s="15">
        <v>0</v>
      </c>
      <c r="BW44" s="15">
        <v>0</v>
      </c>
      <c r="BX44" s="15">
        <v>0</v>
      </c>
      <c r="BY44" s="15">
        <v>0</v>
      </c>
      <c r="BZ44" s="10"/>
    </row>
    <row r="45" spans="1:78">
      <c r="A45" s="12" t="s">
        <v>7</v>
      </c>
      <c r="B45" s="14" t="str">
        <f>"из них"</f>
        <v>из них</v>
      </c>
      <c r="C45" s="14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0"/>
    </row>
    <row r="46" spans="1:78" ht="225" customHeight="1">
      <c r="A46" s="12" t="s">
        <v>37</v>
      </c>
      <c r="B46" s="13" t="str">
        <f>"Распределено неизрасходованного остатка средств фонда пропорционально перечисленным в избирательный фонд денежным средствам"</f>
        <v>Распределено неизрасходованного остатка средств фонда пропорционально перечисленным в избирательный фонд денежным средствам</v>
      </c>
      <c r="C46" s="14">
        <v>300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15">
        <v>0</v>
      </c>
      <c r="AW46" s="15">
        <v>0</v>
      </c>
      <c r="AX46" s="15">
        <v>0</v>
      </c>
      <c r="AY46" s="15">
        <v>0</v>
      </c>
      <c r="AZ46" s="15">
        <v>0</v>
      </c>
      <c r="BA46" s="15">
        <v>0</v>
      </c>
      <c r="BB46" s="15">
        <v>0</v>
      </c>
      <c r="BC46" s="15">
        <v>0</v>
      </c>
      <c r="BD46" s="15">
        <v>0</v>
      </c>
      <c r="BE46" s="15">
        <v>0</v>
      </c>
      <c r="BF46" s="15">
        <v>0</v>
      </c>
      <c r="BG46" s="15">
        <v>0</v>
      </c>
      <c r="BH46" s="15">
        <v>0</v>
      </c>
      <c r="BI46" s="15">
        <v>0</v>
      </c>
      <c r="BJ46" s="15">
        <v>0</v>
      </c>
      <c r="BK46" s="15">
        <v>0</v>
      </c>
      <c r="BL46" s="15">
        <v>0</v>
      </c>
      <c r="BM46" s="15">
        <v>0</v>
      </c>
      <c r="BN46" s="15">
        <v>0</v>
      </c>
      <c r="BO46" s="15">
        <v>0</v>
      </c>
      <c r="BP46" s="15">
        <v>0</v>
      </c>
      <c r="BQ46" s="15">
        <v>0</v>
      </c>
      <c r="BR46" s="15">
        <v>0</v>
      </c>
      <c r="BS46" s="15">
        <v>0</v>
      </c>
      <c r="BT46" s="15">
        <v>0</v>
      </c>
      <c r="BU46" s="15">
        <v>0</v>
      </c>
      <c r="BV46" s="15">
        <v>0</v>
      </c>
      <c r="BW46" s="15">
        <v>0</v>
      </c>
      <c r="BX46" s="15">
        <v>0</v>
      </c>
      <c r="BY46" s="15">
        <v>0</v>
      </c>
      <c r="BZ46" s="10"/>
    </row>
    <row r="47" spans="1:78">
      <c r="BZ47" s="10"/>
    </row>
  </sheetData>
  <mergeCells count="3">
    <mergeCell ref="A2:BY2"/>
    <mergeCell ref="A3:BY3"/>
    <mergeCell ref="A4:BY4"/>
  </mergeCells>
  <pageMargins left="0.34722222222222221" right="0.1388888888888889" top="0.1388888888888889" bottom="0.1388888888888889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2020-10-09T08:35:12Z</dcterms:created>
  <dcterms:modified xsi:type="dcterms:W3CDTF">2020-10-09T08:49:54Z</dcterms:modified>
</cp:coreProperties>
</file>