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7735" windowHeight="1354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B46" i="1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7"/>
</calcChain>
</file>

<file path=xl/sharedStrings.xml><?xml version="1.0" encoding="utf-8"?>
<sst xmlns="http://schemas.openxmlformats.org/spreadsheetml/2006/main" count="45" uniqueCount="38">
  <si>
    <t>Отчет № 9. 09.10.2020 10:10:26</t>
  </si>
  <si>
    <t>Сведения о поступлении и расходовании средств избирательных фондов кандидатов (кросс-таблица на основании итоговых финансовых отчетов)
 </t>
  </si>
  <si>
    <t>Выборы депутатов Совета народных депутатов города Карабаново Александровского района пятого созыва</t>
  </si>
  <si>
    <t>Территориальная избирательная комиссия Александровского района</t>
  </si>
  <si>
    <t>По состоянию на 22.10.2020</t>
  </si>
  <si>
    <t>В руб.</t>
  </si>
  <si>
    <t>1</t>
  </si>
  <si>
    <t/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</si>
  <si>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</si>
  <si>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</si>
  <si>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</si>
  <si>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</si>
  <si>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</si>
  <si>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</si>
  <si>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</si>
  <si>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</si>
  <si>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</si>
  <si>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</si>
  <si>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</si>
  <si>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</si>
  <si>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</si>
  <si>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</si>
  <si>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</si>
  <si>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</si>
  <si>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</si>
  <si>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</si>
  <si>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</si>
  <si>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</si>
  <si>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</si>
  <si>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</si>
  <si>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</si>
  <si>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</si>
  <si>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</si>
  <si>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</si>
  <si>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</si>
  <si>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</si>
  <si>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</si>
  <si>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4.1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</si>
</sst>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4" fillId="3" borderId="1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Alignment="1"/>
    <xf numFmtId="0" fontId="5" fillId="3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7"/>
  <sheetViews>
    <sheetView tabSelected="1" workbookViewId="0"/>
  </sheetViews>
  <sheetFormatPr defaultRowHeight="15"/>
  <cols>
    <col min="1" max="1" width="8.140625" customWidth="1"/>
    <col min="2" max="2" width="13.7109375" customWidth="1"/>
    <col min="3" max="3" width="4.7109375" customWidth="1"/>
    <col min="4" max="39" width="13.7109375" customWidth="1"/>
    <col min="40" max="40" width="9.140625" customWidth="1"/>
  </cols>
  <sheetData>
    <row r="1" spans="1:40" ht="15" customHeight="1">
      <c r="AM1" s="1" t="s">
        <v>0</v>
      </c>
    </row>
    <row r="2" spans="1:40" ht="121.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0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0" ht="15.7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0">
      <c r="AM5" s="4" t="s">
        <v>4</v>
      </c>
    </row>
    <row r="6" spans="1:40">
      <c r="AM6" s="4" t="s">
        <v>5</v>
      </c>
    </row>
    <row r="7" spans="1:40" ht="132" customHeight="1">
      <c r="A7" s="5" t="str">
        <f>"№ строки"</f>
        <v>№ строки</v>
      </c>
      <c r="B7" s="6" t="str">
        <f>"Строка финансового отчета"</f>
        <v>Строка финансового отчета</v>
      </c>
      <c r="C7" s="8" t="str">
        <f>"Шифр строки"</f>
        <v>Шифр строки</v>
      </c>
      <c r="D7" s="8" t="str">
        <f>"Итого по избирательным объединениям, кандидатам"</f>
        <v>Итого по избирательным объединениям, кандидатам</v>
      </c>
      <c r="E7" s="9" t="str">
        <f>"Мокеев Сергей Вячеславович"</f>
        <v>Мокеев Сергей Вячеславович</v>
      </c>
      <c r="F7" s="9" t="str">
        <f>"Избирательный округ (Первый (№ 1)), всего"</f>
        <v>Избирательный округ (Первый (№ 1)), всего</v>
      </c>
      <c r="G7" s="9" t="str">
        <f>"Коврижных Олег Аркадьевич"</f>
        <v>Коврижных Олег Аркадьевич</v>
      </c>
      <c r="H7" s="9" t="str">
        <f>"Прыткова Татьяна Александровна"</f>
        <v>Прыткова Татьяна Александровна</v>
      </c>
      <c r="I7" s="9" t="str">
        <f>"Избирательный округ (Второй (№ 2)), всего"</f>
        <v>Избирательный округ (Второй (№ 2)), всего</v>
      </c>
      <c r="J7" s="9" t="str">
        <f>"Каленов Владимир Николаевич"</f>
        <v>Каленов Владимир Николаевич</v>
      </c>
      <c r="K7" s="9" t="str">
        <f>"Колоколов Юрий Борисович"</f>
        <v>Колоколов Юрий Борисович</v>
      </c>
      <c r="L7" s="9" t="str">
        <f>"Избирательный округ (Третий (№ 3)), всего"</f>
        <v>Избирательный округ (Третий (№ 3)), всего</v>
      </c>
      <c r="M7" s="9" t="str">
        <f>"Лебедев Юрий Борисович"</f>
        <v>Лебедев Юрий Борисович</v>
      </c>
      <c r="N7" s="9" t="str">
        <f>"Избирательный округ (Четвертый (№ 4)), всего"</f>
        <v>Избирательный округ (Четвертый (№ 4)), всего</v>
      </c>
      <c r="O7" s="9" t="str">
        <f>"Яковлева Ольга Александровна"</f>
        <v>Яковлева Ольга Александровна</v>
      </c>
      <c r="P7" s="9" t="str">
        <f>"Избирательный округ (Пятый (№ 5)), всего"</f>
        <v>Избирательный округ (Пятый (№ 5)), всего</v>
      </c>
      <c r="Q7" s="9" t="str">
        <f>"Посадский Олег Александрович"</f>
        <v>Посадский Олег Александрович</v>
      </c>
      <c r="R7" s="9" t="str">
        <f>"Избирательный округ (Шестой (№ 6)), всего"</f>
        <v>Избирательный округ (Шестой (№ 6)), всего</v>
      </c>
      <c r="S7" s="9" t="str">
        <f>"Ионова Надежда Михайловна"</f>
        <v>Ионова Надежда Михайловна</v>
      </c>
      <c r="T7" s="9" t="str">
        <f>"Мартьянова Ольга Валентиновна"</f>
        <v>Мартьянова Ольга Валентиновна</v>
      </c>
      <c r="U7" s="9" t="str">
        <f>"Избирательный округ (Восьмой (№ 8)), всего"</f>
        <v>Избирательный округ (Восьмой (№ 8)), всего</v>
      </c>
      <c r="V7" s="9" t="str">
        <f>"Драганча Сергей Ильич"</f>
        <v>Драганча Сергей Ильич</v>
      </c>
      <c r="W7" s="9" t="str">
        <f>"Новоселов Вячеслав Александрович"</f>
        <v>Новоселов Вячеслав Александрович</v>
      </c>
      <c r="X7" s="9" t="str">
        <f>"Избирательный округ (Девятый (№ 9)), всего"</f>
        <v>Избирательный округ (Девятый (№ 9)), всего</v>
      </c>
      <c r="Y7" s="9" t="str">
        <f>"Чинарев Алексей Владимирович"</f>
        <v>Чинарев Алексей Владимирович</v>
      </c>
      <c r="Z7" s="9" t="str">
        <f>"Избирательный округ (Десятый (№ 10)), всего"</f>
        <v>Избирательный округ (Десятый (№ 10)), всего</v>
      </c>
      <c r="AA7" s="9" t="str">
        <f>"Котов Алексей Михайлович"</f>
        <v>Котов Алексей Михайлович</v>
      </c>
      <c r="AB7" s="9" t="str">
        <f>"Курочкин Кирилл Романович"</f>
        <v>Курочкин Кирилл Романович</v>
      </c>
      <c r="AC7" s="9" t="str">
        <f>"Избирательный округ (Одиннадцатый (№ 11)), всего"</f>
        <v>Избирательный округ (Одиннадцатый (№ 11)), всего</v>
      </c>
      <c r="AD7" s="9" t="str">
        <f>"Кирюшина Ольга Викторовна"</f>
        <v>Кирюшина Ольга Викторовна</v>
      </c>
      <c r="AE7" s="9" t="str">
        <f>"Соколов Сергей Евгеньевич"</f>
        <v>Соколов Сергей Евгеньевич</v>
      </c>
      <c r="AF7" s="9" t="str">
        <f>"Федюхин Дмитрий Александрович"</f>
        <v>Федюхин Дмитрий Александрович</v>
      </c>
      <c r="AG7" s="9" t="str">
        <f>"Избирательный округ (Двенадцатый (№ 12)), всего"</f>
        <v>Избирательный округ (Двенадцатый (№ 12)), всего</v>
      </c>
      <c r="AH7" s="9" t="str">
        <f>"Алексеев Николай Николаевич"</f>
        <v>Алексеев Николай Николаевич</v>
      </c>
      <c r="AI7" s="9" t="str">
        <f>"Избирательный округ (Тринадцатый (№ 13)), всего"</f>
        <v>Избирательный округ (Тринадцатый (№ 13)), всего</v>
      </c>
      <c r="AJ7" s="9" t="str">
        <f>"Терехина Татьяна Владимировна"</f>
        <v>Терехина Татьяна Владимировна</v>
      </c>
      <c r="AK7" s="9" t="str">
        <f>"Избирательный округ (Четырнадцатый (№ 14)), всего"</f>
        <v>Избирательный округ (Четырнадцатый (№ 14)), всего</v>
      </c>
      <c r="AL7" s="9" t="str">
        <f>"Крохина Наталья Юрьевна"</f>
        <v>Крохина Наталья Юрьевна</v>
      </c>
      <c r="AM7" s="9" t="str">
        <f>"Избирательный округ (Пятнадцатый (№ 15)), всего"</f>
        <v>Избирательный округ (Пятнадцатый (№ 15)), всего</v>
      </c>
    </row>
    <row r="8" spans="1:40">
      <c r="A8" s="11" t="s">
        <v>6</v>
      </c>
      <c r="B8" s="6" t="str">
        <f>"2"</f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6">
        <v>21</v>
      </c>
      <c r="V8" s="6">
        <v>22</v>
      </c>
      <c r="W8" s="6">
        <v>23</v>
      </c>
      <c r="X8" s="6">
        <v>24</v>
      </c>
      <c r="Y8" s="6">
        <v>25</v>
      </c>
      <c r="Z8" s="6">
        <v>26</v>
      </c>
      <c r="AA8" s="6">
        <v>27</v>
      </c>
      <c r="AB8" s="6">
        <v>28</v>
      </c>
      <c r="AC8" s="6">
        <v>29</v>
      </c>
      <c r="AD8" s="6">
        <v>30</v>
      </c>
      <c r="AE8" s="6">
        <v>31</v>
      </c>
      <c r="AF8" s="6">
        <v>32</v>
      </c>
      <c r="AG8" s="6">
        <v>33</v>
      </c>
      <c r="AH8" s="6">
        <v>34</v>
      </c>
      <c r="AI8" s="6">
        <v>35</v>
      </c>
      <c r="AJ8" s="6">
        <v>36</v>
      </c>
      <c r="AK8" s="6">
        <v>37</v>
      </c>
      <c r="AL8" s="6">
        <v>38</v>
      </c>
      <c r="AM8" s="6">
        <v>39</v>
      </c>
      <c r="AN8" s="7"/>
    </row>
    <row r="9" spans="1:40" ht="75" customHeight="1">
      <c r="A9" s="12" t="s">
        <v>6</v>
      </c>
      <c r="B9" s="13" t="str">
        <f>"Поступило средств в избирательный фонд, всего"</f>
        <v>Поступило средств в избирательный фонд, всего</v>
      </c>
      <c r="C9" s="14">
        <v>10</v>
      </c>
      <c r="D9" s="15">
        <v>86382</v>
      </c>
      <c r="E9" s="15">
        <v>2600</v>
      </c>
      <c r="F9" s="15">
        <v>2600</v>
      </c>
      <c r="G9" s="15">
        <v>6790</v>
      </c>
      <c r="H9" s="15">
        <v>6650</v>
      </c>
      <c r="I9" s="15">
        <v>13440</v>
      </c>
      <c r="J9" s="15">
        <v>1500</v>
      </c>
      <c r="K9" s="15">
        <v>6650</v>
      </c>
      <c r="L9" s="15">
        <v>8150</v>
      </c>
      <c r="M9" s="15">
        <v>0</v>
      </c>
      <c r="N9" s="15">
        <v>0</v>
      </c>
      <c r="O9" s="15">
        <v>4000</v>
      </c>
      <c r="P9" s="15">
        <v>4000</v>
      </c>
      <c r="Q9" s="15">
        <v>2650</v>
      </c>
      <c r="R9" s="15">
        <v>2650</v>
      </c>
      <c r="S9" s="15">
        <v>6650</v>
      </c>
      <c r="T9" s="15">
        <v>2770</v>
      </c>
      <c r="U9" s="15">
        <v>9420</v>
      </c>
      <c r="V9" s="15">
        <v>2250</v>
      </c>
      <c r="W9" s="15">
        <v>6650</v>
      </c>
      <c r="X9" s="15">
        <v>8900</v>
      </c>
      <c r="Y9" s="15">
        <v>0</v>
      </c>
      <c r="Z9" s="15">
        <v>0</v>
      </c>
      <c r="AA9" s="15">
        <v>6650</v>
      </c>
      <c r="AB9" s="15">
        <v>13700</v>
      </c>
      <c r="AC9" s="15">
        <v>20350</v>
      </c>
      <c r="AD9" s="15">
        <v>10422</v>
      </c>
      <c r="AE9" s="15">
        <v>0</v>
      </c>
      <c r="AF9" s="15">
        <v>0</v>
      </c>
      <c r="AG9" s="15">
        <v>10422</v>
      </c>
      <c r="AH9" s="15">
        <v>1900</v>
      </c>
      <c r="AI9" s="15">
        <v>1900</v>
      </c>
      <c r="AJ9" s="15">
        <v>2650</v>
      </c>
      <c r="AK9" s="15">
        <v>2650</v>
      </c>
      <c r="AL9" s="15">
        <v>1900</v>
      </c>
      <c r="AM9" s="15">
        <v>1900</v>
      </c>
      <c r="AN9" s="10"/>
    </row>
    <row r="10" spans="1:40">
      <c r="A10" s="12" t="s">
        <v>7</v>
      </c>
      <c r="B10" s="14" t="str">
        <f>"в том числе"</f>
        <v>в том числе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0"/>
    </row>
    <row r="11" spans="1:40" ht="135" customHeight="1">
      <c r="A11" s="12" t="s">
        <v>8</v>
      </c>
      <c r="B11" s="13" t="str">
        <f>"Поступило средств в установленном порядке для формирования избиратеельного фонда"</f>
        <v>Поступило средств в установленном порядке для формирования избиратеельного фонда</v>
      </c>
      <c r="C11" s="14">
        <v>20</v>
      </c>
      <c r="D11" s="15">
        <v>86382</v>
      </c>
      <c r="E11" s="15">
        <v>2600</v>
      </c>
      <c r="F11" s="15">
        <v>2600</v>
      </c>
      <c r="G11" s="15">
        <v>6790</v>
      </c>
      <c r="H11" s="15">
        <v>6650</v>
      </c>
      <c r="I11" s="15">
        <v>13440</v>
      </c>
      <c r="J11" s="15">
        <v>1500</v>
      </c>
      <c r="K11" s="15">
        <v>6650</v>
      </c>
      <c r="L11" s="15">
        <v>8150</v>
      </c>
      <c r="M11" s="15">
        <v>0</v>
      </c>
      <c r="N11" s="15">
        <v>0</v>
      </c>
      <c r="O11" s="15">
        <v>4000</v>
      </c>
      <c r="P11" s="15">
        <v>4000</v>
      </c>
      <c r="Q11" s="15">
        <v>2650</v>
      </c>
      <c r="R11" s="15">
        <v>2650</v>
      </c>
      <c r="S11" s="15">
        <v>6650</v>
      </c>
      <c r="T11" s="15">
        <v>2770</v>
      </c>
      <c r="U11" s="15">
        <v>9420</v>
      </c>
      <c r="V11" s="15">
        <v>2250</v>
      </c>
      <c r="W11" s="15">
        <v>6650</v>
      </c>
      <c r="X11" s="15">
        <v>8900</v>
      </c>
      <c r="Y11" s="15">
        <v>0</v>
      </c>
      <c r="Z11" s="15">
        <v>0</v>
      </c>
      <c r="AA11" s="15">
        <v>6650</v>
      </c>
      <c r="AB11" s="15">
        <v>13700</v>
      </c>
      <c r="AC11" s="15">
        <v>20350</v>
      </c>
      <c r="AD11" s="15">
        <v>10422</v>
      </c>
      <c r="AE11" s="15">
        <v>0</v>
      </c>
      <c r="AF11" s="15">
        <v>0</v>
      </c>
      <c r="AG11" s="15">
        <v>10422</v>
      </c>
      <c r="AH11" s="15">
        <v>1900</v>
      </c>
      <c r="AI11" s="15">
        <v>1900</v>
      </c>
      <c r="AJ11" s="15">
        <v>2650</v>
      </c>
      <c r="AK11" s="15">
        <v>2650</v>
      </c>
      <c r="AL11" s="15">
        <v>1900</v>
      </c>
      <c r="AM11" s="15">
        <v>1900</v>
      </c>
      <c r="AN11" s="10"/>
    </row>
    <row r="12" spans="1:40">
      <c r="A12" s="12" t="s">
        <v>7</v>
      </c>
      <c r="B12" s="14" t="str">
        <f>"из них"</f>
        <v>из них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0"/>
    </row>
    <row r="13" spans="1:40" ht="45" customHeight="1">
      <c r="A13" s="12" t="s">
        <v>9</v>
      </c>
      <c r="B13" s="13" t="str">
        <f>"Собственные средства кандидата"</f>
        <v>Собственные средства кандидата</v>
      </c>
      <c r="C13" s="14">
        <v>30</v>
      </c>
      <c r="D13" s="15">
        <v>58382</v>
      </c>
      <c r="E13" s="15">
        <v>2600</v>
      </c>
      <c r="F13" s="15">
        <v>2600</v>
      </c>
      <c r="G13" s="15">
        <v>6790</v>
      </c>
      <c r="H13" s="15">
        <v>2650</v>
      </c>
      <c r="I13" s="15">
        <v>9440</v>
      </c>
      <c r="J13" s="15">
        <v>1500</v>
      </c>
      <c r="K13" s="15">
        <v>2650</v>
      </c>
      <c r="L13" s="15">
        <v>4150</v>
      </c>
      <c r="M13" s="15">
        <v>0</v>
      </c>
      <c r="N13" s="15">
        <v>0</v>
      </c>
      <c r="O13" s="15">
        <v>0</v>
      </c>
      <c r="P13" s="15">
        <v>0</v>
      </c>
      <c r="Q13" s="15">
        <v>2650</v>
      </c>
      <c r="R13" s="15">
        <v>2650</v>
      </c>
      <c r="S13" s="15">
        <v>2650</v>
      </c>
      <c r="T13" s="15">
        <v>2770</v>
      </c>
      <c r="U13" s="15">
        <v>5420</v>
      </c>
      <c r="V13" s="15">
        <v>2250</v>
      </c>
      <c r="W13" s="15">
        <v>2650</v>
      </c>
      <c r="X13" s="15">
        <v>4900</v>
      </c>
      <c r="Y13" s="15">
        <v>0</v>
      </c>
      <c r="Z13" s="15">
        <v>0</v>
      </c>
      <c r="AA13" s="15">
        <v>2650</v>
      </c>
      <c r="AB13" s="15">
        <v>13700</v>
      </c>
      <c r="AC13" s="15">
        <v>16350</v>
      </c>
      <c r="AD13" s="15">
        <v>6422</v>
      </c>
      <c r="AE13" s="15">
        <v>0</v>
      </c>
      <c r="AF13" s="15">
        <v>0</v>
      </c>
      <c r="AG13" s="15">
        <v>6422</v>
      </c>
      <c r="AH13" s="15">
        <v>1900</v>
      </c>
      <c r="AI13" s="15">
        <v>1900</v>
      </c>
      <c r="AJ13" s="15">
        <v>2650</v>
      </c>
      <c r="AK13" s="15">
        <v>2650</v>
      </c>
      <c r="AL13" s="15">
        <v>1900</v>
      </c>
      <c r="AM13" s="15">
        <v>1900</v>
      </c>
      <c r="AN13" s="10"/>
    </row>
    <row r="14" spans="1:40" ht="135" customHeight="1">
      <c r="A14" s="12" t="s">
        <v>10</v>
      </c>
      <c r="B14" s="13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14" s="14">
        <v>40</v>
      </c>
      <c r="D14" s="15">
        <v>28000</v>
      </c>
      <c r="E14" s="15">
        <v>0</v>
      </c>
      <c r="F14" s="15">
        <v>0</v>
      </c>
      <c r="G14" s="15">
        <v>0</v>
      </c>
      <c r="H14" s="15">
        <v>4000</v>
      </c>
      <c r="I14" s="15">
        <v>4000</v>
      </c>
      <c r="J14" s="15">
        <v>0</v>
      </c>
      <c r="K14" s="15">
        <v>4000</v>
      </c>
      <c r="L14" s="15">
        <v>4000</v>
      </c>
      <c r="M14" s="15">
        <v>0</v>
      </c>
      <c r="N14" s="15">
        <v>0</v>
      </c>
      <c r="O14" s="15">
        <v>4000</v>
      </c>
      <c r="P14" s="15">
        <v>4000</v>
      </c>
      <c r="Q14" s="15">
        <v>0</v>
      </c>
      <c r="R14" s="15">
        <v>0</v>
      </c>
      <c r="S14" s="15">
        <v>4000</v>
      </c>
      <c r="T14" s="15">
        <v>0</v>
      </c>
      <c r="U14" s="15">
        <v>4000</v>
      </c>
      <c r="V14" s="15">
        <v>0</v>
      </c>
      <c r="W14" s="15">
        <v>4000</v>
      </c>
      <c r="X14" s="15">
        <v>4000</v>
      </c>
      <c r="Y14" s="15">
        <v>0</v>
      </c>
      <c r="Z14" s="15">
        <v>0</v>
      </c>
      <c r="AA14" s="15">
        <v>4000</v>
      </c>
      <c r="AB14" s="15">
        <v>0</v>
      </c>
      <c r="AC14" s="15">
        <v>4000</v>
      </c>
      <c r="AD14" s="15">
        <v>4000</v>
      </c>
      <c r="AE14" s="15">
        <v>0</v>
      </c>
      <c r="AF14" s="15">
        <v>0</v>
      </c>
      <c r="AG14" s="15">
        <v>4000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0"/>
    </row>
    <row r="15" spans="1:40" ht="75" customHeight="1">
      <c r="A15" s="12" t="s">
        <v>11</v>
      </c>
      <c r="B15" s="13" t="str">
        <f>"Добровольные пожертвования гражданина"</f>
        <v>Добровольные пожертвования гражданина</v>
      </c>
      <c r="C15" s="14">
        <v>50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0"/>
    </row>
    <row r="16" spans="1:40" ht="90" customHeight="1">
      <c r="A16" s="12" t="s">
        <v>12</v>
      </c>
      <c r="B16" s="13" t="str">
        <f>"Добровольные пожертвования юридического лица"</f>
        <v>Добровольные пожертвования юридического лица</v>
      </c>
      <c r="C16" s="14">
        <v>60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0"/>
    </row>
    <row r="17" spans="1:40" ht="210" customHeight="1">
      <c r="A17" s="12" t="s">
        <v>13</v>
      </c>
      <c r="B17" s="13" t="str">
        <f>"Поступило в избирательный фонд денежных средств, подпадающих под действие п.1,4,5,6 ст.57 Закона Владимирской области от 13.02.2003 № 10-ОЗ"</f>
        <v>Поступило в избирательный фонд денежных средств, подпадающих под действие п.1,4,5,6 ст.57 Закона Владимирской области от 13.02.2003 № 10-ОЗ</v>
      </c>
      <c r="C17" s="14">
        <v>70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0"/>
    </row>
    <row r="18" spans="1:40">
      <c r="A18" s="12" t="s">
        <v>7</v>
      </c>
      <c r="B18" s="14" t="str">
        <f>"из них"</f>
        <v>из них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0"/>
    </row>
    <row r="19" spans="1:40" ht="45" customHeight="1">
      <c r="A19" s="12" t="s">
        <v>14</v>
      </c>
      <c r="B19" s="13" t="str">
        <f>"Собственные средства кандидата"</f>
        <v>Собственные средства кандидата</v>
      </c>
      <c r="C19" s="14">
        <v>80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0"/>
    </row>
    <row r="20" spans="1:40" ht="135" customHeight="1">
      <c r="A20" s="12" t="s">
        <v>15</v>
      </c>
      <c r="B20" s="13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20" s="14">
        <v>90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0"/>
    </row>
    <row r="21" spans="1:40" ht="30" customHeight="1">
      <c r="A21" s="12" t="s">
        <v>16</v>
      </c>
      <c r="B21" s="13" t="str">
        <f>"Средства гражданина"</f>
        <v>Средства гражданина</v>
      </c>
      <c r="C21" s="14">
        <v>100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0"/>
    </row>
    <row r="22" spans="1:40" ht="45" customHeight="1">
      <c r="A22" s="12" t="s">
        <v>17</v>
      </c>
      <c r="B22" s="13" t="str">
        <f>"Средства юридического лица"</f>
        <v>Средства юридического лица</v>
      </c>
      <c r="C22" s="14">
        <v>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0"/>
    </row>
    <row r="23" spans="1:40" ht="90" customHeight="1">
      <c r="A23" s="12" t="s">
        <v>18</v>
      </c>
      <c r="B23" s="13" t="str">
        <f>"Возвращено денежных средств из избирательного фонда, всего"</f>
        <v>Возвращено денежных средств из избирательного фонда, всего</v>
      </c>
      <c r="C23" s="14">
        <v>120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0"/>
    </row>
    <row r="24" spans="1:40">
      <c r="A24" s="12" t="s">
        <v>7</v>
      </c>
      <c r="B24" s="14" t="str">
        <f>"из них"</f>
        <v>из них</v>
      </c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0"/>
    </row>
    <row r="25" spans="1:40" ht="45" customHeight="1">
      <c r="A25" s="12" t="s">
        <v>19</v>
      </c>
      <c r="B25" s="13" t="str">
        <f>"Перечислено в доход бюджета"</f>
        <v>Перечислено в доход бюджета</v>
      </c>
      <c r="C25" s="14">
        <v>130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0"/>
    </row>
    <row r="26" spans="1:40" ht="150" customHeight="1">
      <c r="A26" s="12" t="s">
        <v>20</v>
      </c>
      <c r="B26" s="13" t="str">
        <f>"Возвращено жертвователям денежных средств, поступивших с нарушением установленного порядка"</f>
        <v>Возвращено жертвователям денежных средств, поступивших с нарушением установленного порядка</v>
      </c>
      <c r="C26" s="14">
        <v>140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0"/>
    </row>
    <row r="27" spans="1:40">
      <c r="A27" s="12" t="s">
        <v>7</v>
      </c>
      <c r="B27" s="14" t="str">
        <f>"из них"</f>
        <v>из них</v>
      </c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0"/>
    </row>
    <row r="28" spans="1:40" ht="180" customHeight="1">
      <c r="A28" s="12" t="s">
        <v>21</v>
      </c>
      <c r="B28" s="13" t="str">
        <f>"Гражданам, которым запрещено осуществлять пожертвования либо не указавшим обязательные сведения в платежном документе"</f>
        <v>Гражданам, которым запрещено осуществлять пожертвования либо не указавшим обязательные сведения в платежном документе</v>
      </c>
      <c r="C28" s="14">
        <v>150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0"/>
    </row>
    <row r="29" spans="1:40" ht="165" customHeight="1">
      <c r="A29" s="12" t="s">
        <v>22</v>
      </c>
      <c r="B29" s="13" t="str">
        <f>"Юридическим лицам, которым запрещено осуществлять пожертвования либо не указавшим обязательные сведения"</f>
        <v>Юридическим лицам, которым запрещено осуществлять пожертвования либо не указавшим обязательные сведения</v>
      </c>
      <c r="C29" s="14">
        <v>160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0"/>
    </row>
    <row r="30" spans="1:40" ht="105" customHeight="1">
      <c r="A30" s="12" t="s">
        <v>23</v>
      </c>
      <c r="B30" s="13" t="str">
        <f>"Средств, поступивших с превышением предельного размера"</f>
        <v>Средств, поступивших с превышением предельного размера</v>
      </c>
      <c r="C30" s="14">
        <v>170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0"/>
    </row>
    <row r="31" spans="1:40" ht="105" customHeight="1">
      <c r="A31" s="12" t="s">
        <v>24</v>
      </c>
      <c r="B31" s="13" t="str">
        <f>"Возвращено денежных средств, поступивших в установленном порядке"</f>
        <v>Возвращено денежных средств, поступивших в установленном порядке</v>
      </c>
      <c r="C31" s="14">
        <v>180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0"/>
    </row>
    <row r="32" spans="1:40" ht="45" customHeight="1">
      <c r="A32" s="12" t="s">
        <v>25</v>
      </c>
      <c r="B32" s="13" t="str">
        <f>"Израсходовано средств, всего"</f>
        <v>Израсходовано средств, всего</v>
      </c>
      <c r="C32" s="14">
        <v>190</v>
      </c>
      <c r="D32" s="15">
        <v>86382</v>
      </c>
      <c r="E32" s="15">
        <v>2600</v>
      </c>
      <c r="F32" s="15">
        <v>2600</v>
      </c>
      <c r="G32" s="15">
        <v>6790</v>
      </c>
      <c r="H32" s="15">
        <v>6650</v>
      </c>
      <c r="I32" s="15">
        <v>13440</v>
      </c>
      <c r="J32" s="15">
        <v>1500</v>
      </c>
      <c r="K32" s="15">
        <v>6650</v>
      </c>
      <c r="L32" s="15">
        <v>8150</v>
      </c>
      <c r="M32" s="15">
        <v>0</v>
      </c>
      <c r="N32" s="15">
        <v>0</v>
      </c>
      <c r="O32" s="15">
        <v>4000</v>
      </c>
      <c r="P32" s="15">
        <v>4000</v>
      </c>
      <c r="Q32" s="15">
        <v>2650</v>
      </c>
      <c r="R32" s="15">
        <v>2650</v>
      </c>
      <c r="S32" s="15">
        <v>6650</v>
      </c>
      <c r="T32" s="15">
        <v>2770</v>
      </c>
      <c r="U32" s="15">
        <v>9420</v>
      </c>
      <c r="V32" s="15">
        <v>2250</v>
      </c>
      <c r="W32" s="15">
        <v>6650</v>
      </c>
      <c r="X32" s="15">
        <v>8900</v>
      </c>
      <c r="Y32" s="15">
        <v>0</v>
      </c>
      <c r="Z32" s="15">
        <v>0</v>
      </c>
      <c r="AA32" s="15">
        <v>6650</v>
      </c>
      <c r="AB32" s="15">
        <v>13700</v>
      </c>
      <c r="AC32" s="15">
        <v>20350</v>
      </c>
      <c r="AD32" s="15">
        <v>10422</v>
      </c>
      <c r="AE32" s="15">
        <v>0</v>
      </c>
      <c r="AF32" s="15">
        <v>0</v>
      </c>
      <c r="AG32" s="15">
        <v>10422</v>
      </c>
      <c r="AH32" s="15">
        <v>1900</v>
      </c>
      <c r="AI32" s="15">
        <v>1900</v>
      </c>
      <c r="AJ32" s="15">
        <v>2650</v>
      </c>
      <c r="AK32" s="15">
        <v>2650</v>
      </c>
      <c r="AL32" s="15">
        <v>1900</v>
      </c>
      <c r="AM32" s="15">
        <v>1900</v>
      </c>
      <c r="AN32" s="10"/>
    </row>
    <row r="33" spans="1:40">
      <c r="A33" s="12" t="s">
        <v>7</v>
      </c>
      <c r="B33" s="14" t="str">
        <f>"из них"</f>
        <v>из них</v>
      </c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0"/>
    </row>
    <row r="34" spans="1:40" ht="75" customHeight="1">
      <c r="A34" s="12" t="s">
        <v>26</v>
      </c>
      <c r="B34" s="13" t="str">
        <f>"На организацию сбора подписей избирателей"</f>
        <v>На организацию сбора подписей избирателей</v>
      </c>
      <c r="C34" s="14">
        <v>200</v>
      </c>
      <c r="D34" s="15">
        <v>160</v>
      </c>
      <c r="E34" s="15">
        <v>0</v>
      </c>
      <c r="F34" s="15">
        <v>0</v>
      </c>
      <c r="G34" s="15">
        <v>40</v>
      </c>
      <c r="H34" s="15">
        <v>0</v>
      </c>
      <c r="I34" s="15">
        <v>40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120</v>
      </c>
      <c r="U34" s="15">
        <v>120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0"/>
    </row>
    <row r="35" spans="1:40" ht="105" customHeight="1">
      <c r="A35" s="12" t="s">
        <v>27</v>
      </c>
      <c r="B35" s="13" t="str">
        <f>"из них на оплату труда лиц, привлекаемых для сбора подписей избирателей"</f>
        <v>из них на оплату труда лиц, привлекаемых для сбора подписей избирателей</v>
      </c>
      <c r="C35" s="14">
        <v>210</v>
      </c>
      <c r="D35" s="15">
        <v>160</v>
      </c>
      <c r="E35" s="15">
        <v>0</v>
      </c>
      <c r="F35" s="15">
        <v>0</v>
      </c>
      <c r="G35" s="15">
        <v>40</v>
      </c>
      <c r="H35" s="15">
        <v>0</v>
      </c>
      <c r="I35" s="15">
        <v>40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120</v>
      </c>
      <c r="U35" s="15">
        <v>120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0"/>
    </row>
    <row r="36" spans="1:40" ht="105" customHeight="1">
      <c r="A36" s="12" t="s">
        <v>28</v>
      </c>
      <c r="B36" s="13" t="str">
        <f>"На предвыборную агитацию через организации телерадиовещания"</f>
        <v>На предвыборную агитацию через организации телерадиовещания</v>
      </c>
      <c r="C36" s="14">
        <v>220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0"/>
    </row>
    <row r="37" spans="1:40" ht="120" customHeight="1">
      <c r="A37" s="12" t="s">
        <v>29</v>
      </c>
      <c r="B37" s="13" t="str">
        <f>"На предвыборную агитацию через редакции периодических печатных изданий"</f>
        <v>На предвыборную агитацию через редакции периодических печатных изданий</v>
      </c>
      <c r="C37" s="14">
        <v>230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0"/>
    </row>
    <row r="38" spans="1:40" ht="90" customHeight="1">
      <c r="A38" s="12" t="s">
        <v>30</v>
      </c>
      <c r="B38" s="13" t="str">
        <f>"На предвыборную агитацию через сетевые издания"</f>
        <v>На предвыборную агитацию через сетевые издания</v>
      </c>
      <c r="C38" s="14">
        <v>240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0"/>
    </row>
    <row r="39" spans="1:40" ht="135" customHeight="1">
      <c r="A39" s="12" t="s">
        <v>31</v>
      </c>
      <c r="B39" s="13" t="str">
        <f>"На выпуск и распространение печатных, аудиовизуальных и иных агитационных материалов"</f>
        <v>На выпуск и распространение печатных, аудиовизуальных и иных агитационных материалов</v>
      </c>
      <c r="C39" s="14">
        <v>250</v>
      </c>
      <c r="D39" s="15">
        <v>64822</v>
      </c>
      <c r="E39" s="15">
        <v>2600</v>
      </c>
      <c r="F39" s="15">
        <v>2600</v>
      </c>
      <c r="G39" s="15">
        <v>6750</v>
      </c>
      <c r="H39" s="15">
        <v>2650</v>
      </c>
      <c r="I39" s="15">
        <v>9400</v>
      </c>
      <c r="J39" s="15">
        <v>1500</v>
      </c>
      <c r="K39" s="15">
        <v>2650</v>
      </c>
      <c r="L39" s="15">
        <v>4150</v>
      </c>
      <c r="M39" s="15">
        <v>0</v>
      </c>
      <c r="N39" s="15">
        <v>0</v>
      </c>
      <c r="O39" s="15">
        <v>2600</v>
      </c>
      <c r="P39" s="15">
        <v>2600</v>
      </c>
      <c r="Q39" s="15">
        <v>2650</v>
      </c>
      <c r="R39" s="15">
        <v>2650</v>
      </c>
      <c r="S39" s="15">
        <v>2650</v>
      </c>
      <c r="T39" s="15">
        <v>2650</v>
      </c>
      <c r="U39" s="15">
        <v>5300</v>
      </c>
      <c r="V39" s="15">
        <v>2250</v>
      </c>
      <c r="W39" s="15">
        <v>2650</v>
      </c>
      <c r="X39" s="15">
        <v>4900</v>
      </c>
      <c r="Y39" s="15">
        <v>0</v>
      </c>
      <c r="Z39" s="15">
        <v>0</v>
      </c>
      <c r="AA39" s="15">
        <v>2650</v>
      </c>
      <c r="AB39" s="15">
        <v>13700</v>
      </c>
      <c r="AC39" s="15">
        <v>16350</v>
      </c>
      <c r="AD39" s="15">
        <v>10422</v>
      </c>
      <c r="AE39" s="15">
        <v>0</v>
      </c>
      <c r="AF39" s="15">
        <v>0</v>
      </c>
      <c r="AG39" s="15">
        <v>10422</v>
      </c>
      <c r="AH39" s="15">
        <v>1900</v>
      </c>
      <c r="AI39" s="15">
        <v>1900</v>
      </c>
      <c r="AJ39" s="15">
        <v>2650</v>
      </c>
      <c r="AK39" s="15">
        <v>2650</v>
      </c>
      <c r="AL39" s="15">
        <v>1900</v>
      </c>
      <c r="AM39" s="15">
        <v>1900</v>
      </c>
      <c r="AN39" s="10"/>
    </row>
    <row r="40" spans="1:40" ht="90" customHeight="1">
      <c r="A40" s="12" t="s">
        <v>32</v>
      </c>
      <c r="B40" s="13" t="str">
        <f>"На проведение агитационных публичных мероприятий"</f>
        <v>На проведение агитационных публичных мероприятий</v>
      </c>
      <c r="C40" s="14">
        <v>260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0"/>
    </row>
    <row r="41" spans="1:40" ht="105" customHeight="1">
      <c r="A41" s="12" t="s">
        <v>33</v>
      </c>
      <c r="B41" s="13" t="str">
        <f>"На оплату работ (услуг) информационного и консультационного характера"</f>
        <v>На оплату работ (услуг) информационного и консультационного характера</v>
      </c>
      <c r="C41" s="14">
        <v>270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0"/>
    </row>
    <row r="42" spans="1:40" ht="180" customHeight="1">
      <c r="A42" s="12" t="s">
        <v>34</v>
      </c>
      <c r="B42" s="13" t="str">
        <f>"На оплату других работ (услуг), выполненных (оказанных) юридическими лицами или гражданами РФ по договорам"</f>
        <v>На оплату других работ (услуг), выполненных (оказанных) юридическими лицами или гражданами РФ по договорам</v>
      </c>
      <c r="C42" s="14">
        <v>280</v>
      </c>
      <c r="D42" s="15">
        <v>20000</v>
      </c>
      <c r="E42" s="15">
        <v>0</v>
      </c>
      <c r="F42" s="15">
        <v>0</v>
      </c>
      <c r="G42" s="15">
        <v>0</v>
      </c>
      <c r="H42" s="15">
        <v>4000</v>
      </c>
      <c r="I42" s="15">
        <v>4000</v>
      </c>
      <c r="J42" s="15">
        <v>0</v>
      </c>
      <c r="K42" s="15">
        <v>4000</v>
      </c>
      <c r="L42" s="15">
        <v>4000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4000</v>
      </c>
      <c r="T42" s="15">
        <v>0</v>
      </c>
      <c r="U42" s="15">
        <v>4000</v>
      </c>
      <c r="V42" s="15">
        <v>0</v>
      </c>
      <c r="W42" s="15">
        <v>4000</v>
      </c>
      <c r="X42" s="15">
        <v>4000</v>
      </c>
      <c r="Y42" s="15">
        <v>0</v>
      </c>
      <c r="Z42" s="15">
        <v>0</v>
      </c>
      <c r="AA42" s="15">
        <v>4000</v>
      </c>
      <c r="AB42" s="15">
        <v>0</v>
      </c>
      <c r="AC42" s="15">
        <v>4000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0"/>
    </row>
    <row r="43" spans="1:40" ht="150" customHeight="1">
      <c r="A43" s="12" t="s">
        <v>35</v>
      </c>
      <c r="B43" s="13" t="str">
        <f>"На оплату иных расходов, непосредственно связанных с проведением избирательной кампании"</f>
        <v>На оплату иных расходов, непосредственно связанных с проведением избирательной кампании</v>
      </c>
      <c r="C43" s="14">
        <v>290</v>
      </c>
      <c r="D43" s="15">
        <v>1400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1400</v>
      </c>
      <c r="P43" s="15">
        <v>1400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0"/>
    </row>
    <row r="44" spans="1:40" ht="180" customHeight="1">
      <c r="A44" s="12" t="s">
        <v>36</v>
      </c>
      <c r="B44" s="13" t="str">
        <f>"Остаток средств фонда на дату сдачи отчета (заверяется банковской справкой ) (стр.310=стр.10-стр.120-стр.190-стр.300)"</f>
        <v>Остаток средств фонда на дату сдачи отчета (заверяется банковской справкой ) (стр.310=стр.10-стр.120-стр.190-стр.300)</v>
      </c>
      <c r="C44" s="14">
        <v>310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0"/>
    </row>
    <row r="45" spans="1:40">
      <c r="A45" s="12" t="s">
        <v>7</v>
      </c>
      <c r="B45" s="14" t="str">
        <f>"из них"</f>
        <v>из них</v>
      </c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0"/>
    </row>
    <row r="46" spans="1:40" ht="225" customHeight="1">
      <c r="A46" s="12" t="s">
        <v>37</v>
      </c>
      <c r="B46" s="13" t="str">
        <f>"Распределено неизрасходованного остатка средств фонда пропорционально перечисленным в избирательный фонд денежным средствам"</f>
        <v>Распределено неизрасходованного остатка средств фонда пропорционально перечисленным в избирательный фонд денежным средствам</v>
      </c>
      <c r="C46" s="14">
        <v>300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0"/>
    </row>
    <row r="47" spans="1:40">
      <c r="AN47" s="10"/>
    </row>
  </sheetData>
  <mergeCells count="3">
    <mergeCell ref="A2:AM2"/>
    <mergeCell ref="A3:AM3"/>
    <mergeCell ref="A4:AM4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2020-10-09T07:10:33Z</dcterms:created>
  <dcterms:modified xsi:type="dcterms:W3CDTF">2020-10-09T07:11:26Z</dcterms:modified>
</cp:coreProperties>
</file>