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00"/>
  </bookViews>
  <sheets>
    <sheet name="Отче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<sst xmlns="http://schemas.openxmlformats.org/spreadsheetml/2006/main" count="43" uniqueCount="42">
  <si>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Отчет № 9. 11.10.2024 15:49:46</t>
  </si>
  <si>
    <t>Сведения о поступлении и расходовании средств избирательных фондов  кандидатов (на основании итоговых финансовых отчетов)
 </t>
  </si>
  <si>
    <t>Выборы депутатов Совета народных депутатов города Коврова Владимирской области восьмого созыва</t>
  </si>
  <si>
    <t>Территориальная избирательная комиссия города Коврова</t>
  </si>
  <si>
    <t>Количество кандидатов, открывших специальные избирательные счета: 43</t>
  </si>
  <si>
    <t>По состоянию на 11.10.2024</t>
  </si>
  <si>
    <t>В руб.</t>
  </si>
  <si>
    <t>1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</si>
  <si>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</si>
  <si>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</si>
  <si>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</si>
  <si>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</si>
  <si>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</si>
  <si>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</si>
  <si>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</si>
  <si>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</si>
  <si>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</si>
  <si>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1.2.4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</si>
  <si>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</si>
  <si>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</si>
  <si>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</si>
  <si>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</si>
  <si>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</si>
  <si>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</si>
  <si>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</si>
  <si>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</si>
  <si>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</si>
  <si>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</si>
  <si>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</si>
  <si>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</si>
  <si>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</si>
  <si>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</si>
  <si>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</si>
  <si>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</si>
  <si>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</si>
  <si>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</si>
  <si>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</si>
  <si>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4</t>
  </si>
  <si>
    <t>Председатель</t>
  </si>
  <si>
    <t xml:space="preserve">    С.М. Молькова</t>
  </si>
  <si>
    <t>Территориальной избирательной комиссии  города Коврова</t>
  </si>
  <si>
    <t>(инициалы, фамилия)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</si>
</sst>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u/>
      <sz val="12"/>
      <color theme="1"/>
      <name val="Times New Roman"/>
      <charset val="204"/>
    </font>
    <font>
      <b/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charset val="204"/>
    </font>
    <font>
      <u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right" vertical="center" wrapText="1"/>
    </xf>
    <xf numFmtId="49" fontId="6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right" vertical="top" wrapText="1"/>
    </xf>
    <xf numFmtId="0" fontId="4" fillId="3" borderId="1" xfId="0" applyNumberFormat="1" applyFont="1" applyFill="1" applyBorder="1" applyAlignment="1" quotePrefix="1">
      <alignment horizontal="center" vertical="center" wrapText="1"/>
    </xf>
    <xf numFmtId="0" fontId="5" fillId="2" borderId="4" xfId="0" applyNumberFormat="1" applyFont="1" applyFill="1" applyBorder="1" applyAlignment="1" quotePrefix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0</xdr:colOff>
      <xdr:row>44</xdr:row>
      <xdr:rowOff>165100</xdr:rowOff>
    </xdr:from>
    <xdr:to>
      <xdr:col>4</xdr:col>
      <xdr:colOff>555625</xdr:colOff>
      <xdr:row>47</xdr:row>
      <xdr:rowOff>101600</xdr:rowOff>
    </xdr:to>
    <xdr:sp>
      <xdr:nvSpPr>
        <xdr:cNvPr id="2" name="TextBox 1"/>
        <xdr:cNvSpPr txBox="1"/>
      </xdr:nvSpPr>
      <xdr:spPr>
        <a:xfrm>
          <a:off x="3667125" y="22367875"/>
          <a:ext cx="2032000" cy="698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rtlCol="0" anchor="t"/>
        <a:lstStyle/>
        <a:p>
          <a:r>
            <a:rPr lang="ru-RU" sz="1100">
              <a:latin typeface="Times New Roman" panose="02020603050405020304" pitchFamily="12"/>
            </a:rPr>
            <a:t>__________________________</a:t>
          </a:r>
          <a:endParaRPr lang="ru-RU" sz="1100">
            <a:latin typeface="Times New Roman" panose="02020603050405020304" pitchFamily="12"/>
          </a:endParaRPr>
        </a:p>
        <a:p>
          <a:r>
            <a:rPr lang="ru-RU" sz="1100">
              <a:latin typeface="Times New Roman" panose="02020603050405020304" pitchFamily="12"/>
            </a:rPr>
            <a:t>              (дата, подпись)</a:t>
          </a:r>
          <a:endParaRPr lang="ru-RU" sz="1100">
            <a:latin typeface="Times New Roman" panose="02020603050405020304" pitchFamily="1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7"/>
  <sheetViews>
    <sheetView tabSelected="1" workbookViewId="0">
      <selection activeCell="A6" sqref="A6:E7"/>
    </sheetView>
  </sheetViews>
  <sheetFormatPr defaultColWidth="9" defaultRowHeight="15" outlineLevelCol="4"/>
  <cols>
    <col min="1" max="1" width="10.7142857142857" customWidth="1"/>
    <col min="2" max="4" width="22.1428571428571" customWidth="1"/>
    <col min="5" max="5" width="55.4285714285714" customWidth="1"/>
  </cols>
  <sheetData>
    <row r="1" customHeight="1" spans="5:5">
      <c r="E1" s="1" t="s">
        <v>0</v>
      </c>
    </row>
    <row r="2" ht="57.75" customHeight="1" spans="1:5">
      <c r="A2" s="2" t="s">
        <v>1</v>
      </c>
      <c r="B2" s="2"/>
      <c r="C2" s="2"/>
      <c r="D2" s="2"/>
      <c r="E2" s="2"/>
    </row>
    <row r="3" ht="15.75" spans="1:5">
      <c r="A3" s="3" t="s">
        <v>2</v>
      </c>
      <c r="B3" s="3"/>
      <c r="C3" s="3"/>
      <c r="D3" s="3"/>
      <c r="E3" s="3"/>
    </row>
    <row r="4" ht="15.75" spans="1:5">
      <c r="A4" s="3" t="s">
        <v>3</v>
      </c>
      <c r="B4" s="3"/>
      <c r="C4" s="3"/>
      <c r="D4" s="3"/>
      <c r="E4" s="3"/>
    </row>
    <row r="5" ht="15.75" spans="1:5">
      <c r="A5" s="3" t="s">
        <v>4</v>
      </c>
      <c r="B5" s="3"/>
      <c r="C5" s="3"/>
      <c r="D5" s="3"/>
      <c r="E5" s="3"/>
    </row>
    <row r="6" ht="15.75" spans="1:5">
      <c r="A6" s="3"/>
      <c r="B6" s="3"/>
      <c r="C6" s="3"/>
      <c r="D6" s="3"/>
      <c r="E6" s="3"/>
    </row>
    <row r="7" ht="15.75" spans="1:5">
      <c r="A7" s="3"/>
      <c r="B7" s="3"/>
      <c r="C7" s="3"/>
      <c r="D7" s="3"/>
      <c r="E7" s="3"/>
    </row>
    <row r="8" spans="5:5">
      <c r="E8" s="4" t="s">
        <v>5</v>
      </c>
    </row>
    <row r="9" spans="5:5">
      <c r="E9" s="4" t="s">
        <v>6</v>
      </c>
    </row>
    <row r="10" spans="1:5">
      <c r="A10" s="5" t="str">
        <f t="shared" ref="A10:B10" si="0">"Строка финансового отчета"</f>
        <v>Строка финансового отчета</v>
      </c>
      <c r="B10" s="6"/>
      <c r="C10" s="7" t="str">
        <f t="shared" ref="C10:C11" si="1">"Шифр строки"</f>
        <v>Шифр строки</v>
      </c>
      <c r="D10" s="7" t="str">
        <f t="shared" ref="D10:D11" si="2">"Сумма"</f>
        <v>Сумма</v>
      </c>
      <c r="E10" s="7" t="str">
        <f t="shared" ref="E10:E11" si="3">"Примечание"</f>
        <v>Примечание</v>
      </c>
    </row>
    <row r="11" spans="1:5">
      <c r="A11" s="8" t="str">
        <f>""</f>
        <v/>
      </c>
      <c r="B11" s="8" t="str">
        <f>""</f>
        <v/>
      </c>
      <c r="C11" s="9"/>
      <c r="D11" s="9"/>
      <c r="E11" s="9"/>
    </row>
    <row r="12" spans="1:5">
      <c r="A12" s="17" t="s">
        <v>7</v>
      </c>
      <c r="B12" s="6"/>
      <c r="C12" s="8" t="str">
        <f>"2"</f>
        <v>2</v>
      </c>
      <c r="D12" s="8" t="str">
        <f>"3"</f>
        <v>3</v>
      </c>
      <c r="E12" s="8" t="str">
        <f>"4"</f>
        <v>4</v>
      </c>
    </row>
    <row r="13" ht="38.25" spans="1:5">
      <c r="A13" s="18" t="s">
        <v>7</v>
      </c>
      <c r="B13" s="11" t="str">
        <f>"Поступило средств в избирательный фонд, всего"</f>
        <v>Поступило средств в избирательный фонд, всего</v>
      </c>
      <c r="C13" s="10" t="str">
        <f>"10"</f>
        <v>10</v>
      </c>
      <c r="D13" s="12" t="str">
        <f>"5726645,8"</f>
        <v>5726645,8</v>
      </c>
      <c r="E13" s="11" t="str">
        <f t="shared" ref="E13:E43" si="4">""</f>
        <v/>
      </c>
    </row>
    <row r="14" ht="51" spans="1:5">
      <c r="A14" s="18" t="s">
        <v>8</v>
      </c>
      <c r="B14" s="11" t="str">
        <f>"Поступило средств в установленном порядке для формирования избиратеельного фонда"</f>
        <v>Поступило средств в установленном порядке для формирования избиратеельного фонда</v>
      </c>
      <c r="C14" s="10" t="str">
        <f>"20"</f>
        <v>20</v>
      </c>
      <c r="D14" s="12" t="str">
        <f>"5726345,8"</f>
        <v>5726345,8</v>
      </c>
      <c r="E14" s="11" t="str">
        <f t="shared" si="4"/>
        <v/>
      </c>
    </row>
    <row r="15" ht="38.25" spans="1:5">
      <c r="A15" s="18" t="s">
        <v>9</v>
      </c>
      <c r="B15" s="11" t="str">
        <f>"Собственные средства кандидата, избирательного объединения"</f>
        <v>Собственные средства кандидата, избирательного объединения</v>
      </c>
      <c r="C15" s="10" t="str">
        <f>"30"</f>
        <v>30</v>
      </c>
      <c r="D15" s="12" t="str">
        <f>"611273,8"</f>
        <v>611273,8</v>
      </c>
      <c r="E15" s="11" t="str">
        <f t="shared" si="4"/>
        <v/>
      </c>
    </row>
    <row r="16" ht="51" spans="1:5">
      <c r="A16" s="18" t="s">
        <v>10</v>
      </c>
      <c r="B16" s="11" t="str">
        <f>"Средства, выделенные кандидату выдвинувшим его избирательным объединением"</f>
        <v>Средства, выделенные кандидату выдвинувшим его избирательным объединением</v>
      </c>
      <c r="C16" s="10" t="str">
        <f>"40"</f>
        <v>40</v>
      </c>
      <c r="D16" s="12" t="str">
        <f>"2520472"</f>
        <v>2520472</v>
      </c>
      <c r="E16" s="11" t="str">
        <f t="shared" si="4"/>
        <v/>
      </c>
    </row>
    <row r="17" ht="38.25" spans="1:5">
      <c r="A17" s="18" t="s">
        <v>11</v>
      </c>
      <c r="B17" s="11" t="str">
        <f>"Добровольные пожертвования гражданина"</f>
        <v>Добровольные пожертвования гражданина</v>
      </c>
      <c r="C17" s="10" t="str">
        <f>"50"</f>
        <v>50</v>
      </c>
      <c r="D17" s="12" t="str">
        <f>"216600"</f>
        <v>216600</v>
      </c>
      <c r="E17" s="11" t="str">
        <f t="shared" si="4"/>
        <v/>
      </c>
    </row>
    <row r="18" ht="38.25" spans="1:5">
      <c r="A18" s="18" t="s">
        <v>12</v>
      </c>
      <c r="B18" s="11" t="str">
        <f>"Добровольные пожертвования юридического лица"</f>
        <v>Добровольные пожертвования юридического лица</v>
      </c>
      <c r="C18" s="10" t="str">
        <f>"60"</f>
        <v>60</v>
      </c>
      <c r="D18" s="12" t="str">
        <f>"2378000"</f>
        <v>2378000</v>
      </c>
      <c r="E18" s="11" t="str">
        <f t="shared" si="4"/>
        <v/>
      </c>
    </row>
    <row r="19" ht="89.25" spans="1:5">
      <c r="A19" s="18" t="s">
        <v>13</v>
      </c>
      <c r="B19" s="11" t="str">
        <f>"Поступило в избирательный фонд денежных средств, подпадающих под действие п.4 ст.57 Закона Владимирской области от 13.02.2003 № 10-ОЗ"</f>
        <v>Поступило в избирательный фонд денежных средств, подпадающих под действие п.4 ст.57 Закона Владимирской области от 13.02.2003 № 10-ОЗ</v>
      </c>
      <c r="C19" s="10" t="str">
        <f>"70"</f>
        <v>70</v>
      </c>
      <c r="D19" s="12" t="str">
        <f>"300"</f>
        <v>300</v>
      </c>
      <c r="E19" s="11" t="str">
        <f t="shared" si="4"/>
        <v/>
      </c>
    </row>
    <row r="20" ht="38.25" spans="1:5">
      <c r="A20" s="18" t="s">
        <v>14</v>
      </c>
      <c r="B20" s="11" t="str">
        <f>"Собственные средства кандидата, избирательного объединения"</f>
        <v>Собственные средства кандидата, избирательного объединения</v>
      </c>
      <c r="C20" s="10" t="str">
        <f>"80"</f>
        <v>80</v>
      </c>
      <c r="D20" s="12" t="str">
        <f>"0"</f>
        <v>0</v>
      </c>
      <c r="E20" s="11" t="str">
        <f t="shared" si="4"/>
        <v/>
      </c>
    </row>
    <row r="21" ht="51" spans="1:5">
      <c r="A21" s="18" t="s">
        <v>15</v>
      </c>
      <c r="B21" s="11" t="str">
        <f>"Средства, выделенные кандидату выдвинувшим его избирательным объединением"</f>
        <v>Средства, выделенные кандидату выдвинувшим его избирательным объединением</v>
      </c>
      <c r="C21" s="10" t="str">
        <f>"90"</f>
        <v>90</v>
      </c>
      <c r="D21" s="12" t="str">
        <f>"0"</f>
        <v>0</v>
      </c>
      <c r="E21" s="11" t="str">
        <f t="shared" si="4"/>
        <v/>
      </c>
    </row>
    <row r="22" spans="1:5">
      <c r="A22" s="18" t="s">
        <v>16</v>
      </c>
      <c r="B22" s="11" t="str">
        <f>"Средства гражданина"</f>
        <v>Средства гражданина</v>
      </c>
      <c r="C22" s="10" t="str">
        <f>"100"</f>
        <v>100</v>
      </c>
      <c r="D22" s="12" t="str">
        <f>"300"</f>
        <v>300</v>
      </c>
      <c r="E22" s="11" t="str">
        <f t="shared" si="4"/>
        <v/>
      </c>
    </row>
    <row r="23" ht="25.5" spans="1:5">
      <c r="A23" s="18" t="s">
        <v>17</v>
      </c>
      <c r="B23" s="11" t="str">
        <f>"Средства юридического лица"</f>
        <v>Средства юридического лица</v>
      </c>
      <c r="C23" s="10" t="str">
        <f>"110"</f>
        <v>110</v>
      </c>
      <c r="D23" s="12" t="str">
        <f>"0"</f>
        <v>0</v>
      </c>
      <c r="E23" s="11" t="str">
        <f t="shared" si="4"/>
        <v/>
      </c>
    </row>
    <row r="24" ht="38.25" spans="1:5">
      <c r="A24" s="18" t="s">
        <v>18</v>
      </c>
      <c r="B24" s="11" t="str">
        <f>"Возвращено денежных средств из избирательного фонда, всего"</f>
        <v>Возвращено денежных средств из избирательного фонда, всего</v>
      </c>
      <c r="C24" s="10" t="str">
        <f>"120"</f>
        <v>120</v>
      </c>
      <c r="D24" s="12" t="str">
        <f>"300"</f>
        <v>300</v>
      </c>
      <c r="E24" s="11" t="str">
        <f t="shared" si="4"/>
        <v/>
      </c>
    </row>
    <row r="25" ht="25.5" spans="1:5">
      <c r="A25" s="18" t="s">
        <v>19</v>
      </c>
      <c r="B25" s="11" t="str">
        <f>"Перечислено в доход бюджета"</f>
        <v>Перечислено в доход бюджета</v>
      </c>
      <c r="C25" s="10" t="str">
        <f>"130"</f>
        <v>130</v>
      </c>
      <c r="D25" s="12" t="str">
        <f>"0"</f>
        <v>0</v>
      </c>
      <c r="E25" s="11" t="str">
        <f t="shared" si="4"/>
        <v/>
      </c>
    </row>
    <row r="26" ht="63.75" spans="1:5">
      <c r="A26" s="18" t="s">
        <v>20</v>
      </c>
      <c r="B26" s="11" t="str">
        <f>"Возвращено жертвователям денежных средств, поступивших с нарушением установленного порядка"</f>
        <v>Возвращено жертвователям денежных средств, поступивших с нарушением установленного порядка</v>
      </c>
      <c r="C26" s="10" t="str">
        <f>"140"</f>
        <v>140</v>
      </c>
      <c r="D26" s="12" t="str">
        <f>"300"</f>
        <v>300</v>
      </c>
      <c r="E26" s="11" t="str">
        <f t="shared" si="4"/>
        <v/>
      </c>
    </row>
    <row r="27" ht="76.5" spans="1:5">
      <c r="A27" s="18" t="s">
        <v>21</v>
      </c>
      <c r="B27" s="11" t="str">
        <f>"Гражданам, которым запрещено осуществлять пожертвования либо не указавшим обязательные сведения в платежном документе"</f>
        <v>Гражданам, которым запрещено осуществлять пожертвования либо не указавшим обязательные сведения в платежном документе</v>
      </c>
      <c r="C27" s="10" t="str">
        <f>"150"</f>
        <v>150</v>
      </c>
      <c r="D27" s="12" t="str">
        <f>"300"</f>
        <v>300</v>
      </c>
      <c r="E27" s="11" t="str">
        <f t="shared" si="4"/>
        <v/>
      </c>
    </row>
    <row r="28" ht="76.5" spans="1:5">
      <c r="A28" s="18" t="s">
        <v>22</v>
      </c>
      <c r="B28" s="11" t="str">
        <f>"Юридическим лицам, которым запрещено осуществлять пожертвования либо не указавшим обязательные сведения"</f>
        <v>Юридическим лицам, которым запрещено осуществлять пожертвования либо не указавшим обязательные сведения</v>
      </c>
      <c r="C28" s="10" t="str">
        <f>"160"</f>
        <v>160</v>
      </c>
      <c r="D28" s="12" t="str">
        <f>"0"</f>
        <v>0</v>
      </c>
      <c r="E28" s="11" t="str">
        <f t="shared" si="4"/>
        <v/>
      </c>
    </row>
    <row r="29" ht="38.25" spans="1:5">
      <c r="A29" s="18" t="s">
        <v>23</v>
      </c>
      <c r="B29" s="11" t="str">
        <f>"Средств, поступивших с превышением предельного размера"</f>
        <v>Средств, поступивших с превышением предельного размера</v>
      </c>
      <c r="C29" s="10" t="str">
        <f>"170"</f>
        <v>170</v>
      </c>
      <c r="D29" s="12" t="str">
        <f>"0"</f>
        <v>0</v>
      </c>
      <c r="E29" s="11" t="str">
        <f t="shared" si="4"/>
        <v/>
      </c>
    </row>
    <row r="30" ht="38.25" spans="1:5">
      <c r="A30" s="18" t="s">
        <v>24</v>
      </c>
      <c r="B30" s="11" t="str">
        <f>"Возвращено денежных средств, поступивших в установленном порядке"</f>
        <v>Возвращено денежных средств, поступивших в установленном порядке</v>
      </c>
      <c r="C30" s="10" t="str">
        <f>"180"</f>
        <v>180</v>
      </c>
      <c r="D30" s="12" t="str">
        <f>"0"</f>
        <v>0</v>
      </c>
      <c r="E30" s="11" t="str">
        <f t="shared" si="4"/>
        <v/>
      </c>
    </row>
    <row r="31" ht="25.5" spans="1:5">
      <c r="A31" s="18" t="s">
        <v>25</v>
      </c>
      <c r="B31" s="11" t="str">
        <f>"Израсходовано средств, всего"</f>
        <v>Израсходовано средств, всего</v>
      </c>
      <c r="C31" s="10" t="str">
        <f>"190"</f>
        <v>190</v>
      </c>
      <c r="D31" s="12" t="str">
        <f>"5721853,8"</f>
        <v>5721853,8</v>
      </c>
      <c r="E31" s="11" t="str">
        <f t="shared" si="4"/>
        <v/>
      </c>
    </row>
    <row r="32" ht="25.5" spans="1:5">
      <c r="A32" s="18" t="s">
        <v>26</v>
      </c>
      <c r="B32" s="11" t="str">
        <f>"На организацию сбора подписей избирателей"</f>
        <v>На организацию сбора подписей избирателей</v>
      </c>
      <c r="C32" s="10" t="str">
        <f>"200"</f>
        <v>200</v>
      </c>
      <c r="D32" s="12" t="str">
        <f>"0"</f>
        <v>0</v>
      </c>
      <c r="E32" s="11" t="str">
        <f t="shared" si="4"/>
        <v/>
      </c>
    </row>
    <row r="33" ht="51" spans="1:5">
      <c r="A33" s="18" t="s">
        <v>27</v>
      </c>
      <c r="B33" s="11" t="str">
        <f>"из них на оплату труда лиц, привлекаемых для сбора подписей избирателей"</f>
        <v>из них на оплату труда лиц, привлекаемых для сбора подписей избирателей</v>
      </c>
      <c r="C33" s="10" t="str">
        <f>"210"</f>
        <v>210</v>
      </c>
      <c r="D33" s="12" t="str">
        <f>"0"</f>
        <v>0</v>
      </c>
      <c r="E33" s="11" t="str">
        <f t="shared" si="4"/>
        <v/>
      </c>
    </row>
    <row r="34" ht="51" spans="1:5">
      <c r="A34" s="18" t="s">
        <v>28</v>
      </c>
      <c r="B34" s="11" t="str">
        <f>"На предвыборную агитацию через организации телерадиовещания"</f>
        <v>На предвыборную агитацию через организации телерадиовещания</v>
      </c>
      <c r="C34" s="10" t="str">
        <f>"220"</f>
        <v>220</v>
      </c>
      <c r="D34" s="12" t="str">
        <f>"0"</f>
        <v>0</v>
      </c>
      <c r="E34" s="11" t="str">
        <f t="shared" si="4"/>
        <v/>
      </c>
    </row>
    <row r="35" ht="51" spans="1:5">
      <c r="A35" s="18" t="s">
        <v>29</v>
      </c>
      <c r="B35" s="11" t="str">
        <f>"На предвыборную агитацию через редакции периодических печатных изданий"</f>
        <v>На предвыборную агитацию через редакции периодических печатных изданий</v>
      </c>
      <c r="C35" s="10" t="str">
        <f>"230"</f>
        <v>230</v>
      </c>
      <c r="D35" s="12" t="str">
        <f>"466037,5"</f>
        <v>466037,5</v>
      </c>
      <c r="E35" s="11" t="str">
        <f t="shared" si="4"/>
        <v/>
      </c>
    </row>
    <row r="36" ht="38.25" spans="1:5">
      <c r="A36" s="18" t="s">
        <v>30</v>
      </c>
      <c r="B36" s="11" t="str">
        <f>"На предвыборную агитацию через сетевые издания"</f>
        <v>На предвыборную агитацию через сетевые издания</v>
      </c>
      <c r="C36" s="10" t="str">
        <f>"240"</f>
        <v>240</v>
      </c>
      <c r="D36" s="12" t="str">
        <f>"0"</f>
        <v>0</v>
      </c>
      <c r="E36" s="11" t="str">
        <f t="shared" si="4"/>
        <v/>
      </c>
    </row>
    <row r="37" ht="63.75" spans="1:5">
      <c r="A37" s="18" t="s">
        <v>31</v>
      </c>
      <c r="B37" s="11" t="str">
        <f>"На выпуск и распространение печатных, аудиовизуальных и иных агитационных материалов"</f>
        <v>На выпуск и распространение печатных, аудиовизуальных и иных агитационных материалов</v>
      </c>
      <c r="C37" s="10" t="str">
        <f>"250"</f>
        <v>250</v>
      </c>
      <c r="D37" s="12" t="str">
        <f>"2465454,48"</f>
        <v>2465454,48</v>
      </c>
      <c r="E37" s="11" t="str">
        <f t="shared" si="4"/>
        <v/>
      </c>
    </row>
    <row r="38" ht="38.25" spans="1:5">
      <c r="A38" s="18" t="s">
        <v>32</v>
      </c>
      <c r="B38" s="11" t="str">
        <f>"На проведение агитационных публичных мероприятий"</f>
        <v>На проведение агитационных публичных мероприятий</v>
      </c>
      <c r="C38" s="10" t="str">
        <f>"260"</f>
        <v>260</v>
      </c>
      <c r="D38" s="12" t="str">
        <f>"0"</f>
        <v>0</v>
      </c>
      <c r="E38" s="11" t="str">
        <f t="shared" si="4"/>
        <v/>
      </c>
    </row>
    <row r="39" ht="51" spans="1:5">
      <c r="A39" s="18" t="s">
        <v>33</v>
      </c>
      <c r="B39" s="11" t="str">
        <f>"На оплату работ (услуг) информационного и консультационного характера"</f>
        <v>На оплату работ (услуг) информационного и консультационного характера</v>
      </c>
      <c r="C39" s="10" t="str">
        <f>"270"</f>
        <v>270</v>
      </c>
      <c r="D39" s="12" t="str">
        <f>"1533605,5"</f>
        <v>1533605,5</v>
      </c>
      <c r="E39" s="11" t="str">
        <f t="shared" si="4"/>
        <v/>
      </c>
    </row>
    <row r="40" ht="76.5" spans="1:5">
      <c r="A40" s="18" t="s">
        <v>34</v>
      </c>
      <c r="B40" s="11" t="str">
        <f>"На оплату других работ (услуг), выполненных (оказанных) юридическими лицами или гражданами РФ по договорам"</f>
        <v>На оплату других работ (услуг), выполненных (оказанных) юридическими лицами или гражданами РФ по договорам</v>
      </c>
      <c r="C40" s="10" t="str">
        <f>"280"</f>
        <v>280</v>
      </c>
      <c r="D40" s="12" t="str">
        <f>"1239766,32"</f>
        <v>1239766,32</v>
      </c>
      <c r="E40" s="11" t="str">
        <f t="shared" si="4"/>
        <v/>
      </c>
    </row>
    <row r="41" ht="51" spans="1:5">
      <c r="A41" s="18" t="s">
        <v>35</v>
      </c>
      <c r="B41" s="11" t="str">
        <f>"На оплату иных расходов, непосредственно связанных с проведением избирательной кампании"</f>
        <v>На оплату иных расходов, непосредственно связанных с проведением избирательной кампании</v>
      </c>
      <c r="C41" s="10" t="str">
        <f>"290"</f>
        <v>290</v>
      </c>
      <c r="D41" s="12" t="str">
        <f>"16990"</f>
        <v>16990</v>
      </c>
      <c r="E41" s="11" t="str">
        <f t="shared" si="4"/>
        <v/>
      </c>
    </row>
    <row r="42" ht="89.25" spans="1:5">
      <c r="A42" s="18" t="s">
        <v>36</v>
      </c>
      <c r="B42" s="11" t="str">
        <f>"Распределено неизрасходованного остатка средств фонда пропорционально перечисленным в избирательный фонд денежным средствам"</f>
        <v>Распределено неизрасходованного остатка средств фонда пропорционально перечисленным в избирательный фонд денежным средствам</v>
      </c>
      <c r="C42" s="10" t="str">
        <f>"300"</f>
        <v>300</v>
      </c>
      <c r="D42" s="12" t="str">
        <f>"4492"</f>
        <v>4492</v>
      </c>
      <c r="E42" s="11" t="str">
        <f t="shared" si="4"/>
        <v/>
      </c>
    </row>
    <row r="43" ht="63.75" spans="1:5">
      <c r="A43" s="18" t="s">
        <v>37</v>
      </c>
      <c r="B43" s="11" t="str">
        <f>"Остаток средств фонда на дату сдачи отчета (заверяется банковской справкой ) (стр.310=стр.10-стр.120-стр.190-стр.300)"</f>
        <v>Остаток средств фонда на дату сдачи отчета (заверяется банковской справкой ) (стр.310=стр.10-стр.120-стр.190-стр.300)</v>
      </c>
      <c r="C43" s="10" t="str">
        <f>"310"</f>
        <v>310</v>
      </c>
      <c r="D43" s="12" t="str">
        <f>"0"</f>
        <v>0</v>
      </c>
      <c r="E43" s="11" t="str">
        <f t="shared" si="4"/>
        <v/>
      </c>
    </row>
    <row r="46" spans="1:5">
      <c r="A46" s="13" t="s">
        <v>38</v>
      </c>
      <c r="B46" s="13"/>
      <c r="C46" s="13"/>
      <c r="D46" s="14" t="s">
        <v>39</v>
      </c>
      <c r="E46" s="14"/>
    </row>
    <row r="47" ht="30" customHeight="1" spans="1:5">
      <c r="A47" s="15" t="s">
        <v>40</v>
      </c>
      <c r="B47" s="15"/>
      <c r="C47" s="15"/>
      <c r="D47" s="16" t="s">
        <v>41</v>
      </c>
      <c r="E47" s="16"/>
    </row>
  </sheetData>
  <mergeCells count="15">
    <mergeCell ref="A2:E2"/>
    <mergeCell ref="A3:E3"/>
    <mergeCell ref="A4:E4"/>
    <mergeCell ref="A5:E5"/>
    <mergeCell ref="A6:E6"/>
    <mergeCell ref="A7:E7"/>
    <mergeCell ref="A10:B10"/>
    <mergeCell ref="A12:B12"/>
    <mergeCell ref="A46:C46"/>
    <mergeCell ref="D46:E46"/>
    <mergeCell ref="A47:C47"/>
    <mergeCell ref="D47:E47"/>
    <mergeCell ref="C10:C11"/>
    <mergeCell ref="D10:D11"/>
    <mergeCell ref="E10:E11"/>
  </mergeCells>
  <pageMargins left="0.347222222222222" right="0.138888888888889" top="0.138888888888889" bottom="0.138888888888889" header="0.3" footer="0.3"/>
  <pageSetup paperSize="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Отчет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kovro</cp:lastModifiedBy>
  <dcterms:created xsi:type="dcterms:W3CDTF">2024-10-11T12:50:00Z</dcterms:created>
  <dcterms:modified xsi:type="dcterms:W3CDTF">2024-10-11T12:59:16Z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8A118BCC97FE47B18BDCCBD6FBACB4DF_13</vt:lpwstr>
  </property>
  <property fmtid="{D5CDD505-2E9C-101B-9397-08002B2CF9AE}" pid="3" name="KSOProductBuildVer">
    <vt:lpwstr>1049-12.2.0.18283</vt:lpwstr>
  </property>
</Properties>
</file>